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C:\Users\ale_e\Documents\Jairo Andrés\TGI\Dow Jones\Respuestas Cuestionario Ambiental DJSI 2020\1.3 Ecoeficiencia Operativa\"/>
    </mc:Choice>
  </mc:AlternateContent>
  <xr:revisionPtr revIDLastSave="0" documentId="13_ncr:1_{23417F9F-E651-45B2-B136-B699E6CCDDAD}" xr6:coauthVersionLast="47" xr6:coauthVersionMax="47" xr10:uidLastSave="{00000000-0000-0000-0000-000000000000}"/>
  <bookViews>
    <workbookView xWindow="-120" yWindow="-120" windowWidth="29040" windowHeight="15840" xr2:uid="{A5AF2702-83D1-4499-9E03-E05B5AF5A29E}"/>
  </bookViews>
  <sheets>
    <sheet name="Tabla IS 2020" sheetId="1" r:id="rId1"/>
    <sheet name="Tabla Numeral 1.3.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E30" i="1"/>
  <c r="E17" i="1"/>
  <c r="F24" i="1"/>
  <c r="E24" i="1"/>
  <c r="G12" i="2"/>
  <c r="D30" i="1"/>
  <c r="F12" i="2"/>
  <c r="G3" i="2"/>
  <c r="F3" i="2"/>
  <c r="F11" i="2" s="1"/>
  <c r="E3" i="2"/>
  <c r="D3" i="2"/>
  <c r="G11" i="2"/>
  <c r="E11" i="2"/>
  <c r="D11" i="2"/>
  <c r="D24" i="1"/>
  <c r="C24" i="1"/>
  <c r="B24" i="1"/>
  <c r="E22" i="1"/>
  <c r="D22" i="1"/>
  <c r="C22" i="1"/>
  <c r="B22" i="1"/>
  <c r="D17" i="1"/>
  <c r="C17" i="1"/>
  <c r="B17" i="1"/>
</calcChain>
</file>

<file path=xl/sharedStrings.xml><?xml version="1.0" encoding="utf-8"?>
<sst xmlns="http://schemas.openxmlformats.org/spreadsheetml/2006/main" count="59" uniqueCount="49">
  <si>
    <t xml:space="preserve">Datos de Conversión </t>
  </si>
  <si>
    <t>1GJ</t>
  </si>
  <si>
    <r>
      <t>MWh</t>
    </r>
    <r>
      <rPr>
        <sz val="10"/>
        <color rgb="FF202124"/>
        <rFont val="Arial"/>
        <family val="2"/>
      </rPr>
      <t>.</t>
    </r>
  </si>
  <si>
    <t>Dato tomado del ultimo reporte del DJSI en 2019</t>
  </si>
  <si>
    <t>2021 Gj</t>
  </si>
  <si>
    <t>Dólar 31 diciembre 2020</t>
  </si>
  <si>
    <t>No se encontró el valor de $2,975.7 utilizado como TRM del 31 de diciembre de 2018</t>
  </si>
  <si>
    <t>Consumo energético (GJ)</t>
  </si>
  <si>
    <t>Consumo de energía de fuentes no renovables (GJ)</t>
  </si>
  <si>
    <t>Consumo de ACPM</t>
  </si>
  <si>
    <t>Consumo de gasolina</t>
  </si>
  <si>
    <t>Consumo GNV</t>
  </si>
  <si>
    <t>Consumo de gas natural</t>
  </si>
  <si>
    <t>Energía comprada de la red (GJ)</t>
  </si>
  <si>
    <t>Consumo de energía comprada</t>
  </si>
  <si>
    <t>Consumo total de energía interno (GJ)</t>
  </si>
  <si>
    <t>Diferencia entre 2020 y 2021</t>
  </si>
  <si>
    <t>Consumo energético (Mwh)</t>
  </si>
  <si>
    <t>Consumo de energía de fuentes no renovables (Mwh)</t>
  </si>
  <si>
    <t>Energía comprada de la red (Mwh)</t>
  </si>
  <si>
    <t>Consumo total de energía interno (Mwh)</t>
  </si>
  <si>
    <t>Costos totales de consumo de energía en pesos</t>
  </si>
  <si>
    <t>Costos totales de consumo de energía en dolares</t>
  </si>
  <si>
    <t>Consumo total de energía</t>
  </si>
  <si>
    <t>Unidad</t>
  </si>
  <si>
    <t>AF 2017</t>
  </si>
  <si>
    <t>AF 2018</t>
  </si>
  <si>
    <t>AF 2019</t>
  </si>
  <si>
    <t>AF 2020</t>
  </si>
  <si>
    <t>¿Cuál era su objetivo para el año fiscal 2020?</t>
  </si>
  <si>
    <t>a) Combustibles no renovables (combustibles nucleares, carbón, petróleo, gas natural, etc.) comprados y consumidos</t>
  </si>
  <si>
    <t>MWh</t>
  </si>
  <si>
    <t>Valor de 2018 coincide con documento de Viviana, pero no cocincide con el valor hallado para 2019 y 2010, los cuales tomé del ISO 2020 y se pasaron de GJ a Mwh con la conversión hecha para 2019 indicada en DJSI.</t>
  </si>
  <si>
    <t>b) Compra de electricidad no renovable</t>
  </si>
  <si>
    <t>Dato no sale en tabla del IS 2020 pero si en el reporte del DJSI 2019 para los años 2017 y 2018.  Para el 2019 y 2020, se tomó dato del documento elaborado por Viviana</t>
  </si>
  <si>
    <t>c) Vapor / calentamiento / enfriamiento y otros</t>
  </si>
  <si>
    <t>energía (no renovable) comprada</t>
  </si>
  <si>
    <t>d) Energía renovable total (eólica, solar, biomasa,</t>
  </si>
  <si>
    <t>Datos indicados en DJSI 2019, del 2017 y 2018, no son los mismos del IS 2020.</t>
  </si>
  <si>
    <t>hidroeléctrica, geotérmica, etc.)comprado o generado.</t>
  </si>
  <si>
    <t>Por favor especifica:</t>
  </si>
  <si>
    <t>e) Energía no renovable total (electricidad y calefacción y refrigeración) vendida</t>
  </si>
  <si>
    <t>TOTAL NOCONSUMO DE ENERGÍAS RENOVABLES (A + B + CE)</t>
  </si>
  <si>
    <t>Costos totales de consumo de energía</t>
  </si>
  <si>
    <t>Divisa: USD</t>
  </si>
  <si>
    <t>604423.1</t>
  </si>
  <si>
    <t>Los costos indicados por viviana en documento, se debían poner dolares, ya que fue la moneda usada para reportar DJSI del 2019, ella los dejó en pesos. 
No existe referencia de los datos de costos totales de consumo de energía, dentro del IS 2020.
El presio $604423.1 fue tomado del DJSI 2019, con la TRM para el 31 de diciembre de 2018 de $2,975.7 la cual no coincide con los datos revisados en web y no se pudo encontrar de donde fue tomada. 
Para hacer la conversión de pesos a dolares, de los años 2019 y 2020, se tomó la TMR del 31 de diciembre de 2020 de $3432,50
El dato de 2017, no fue reportado en el DJSI del 2019.</t>
  </si>
  <si>
    <t>Cobertura de datos (como% del denominador)</t>
  </si>
  <si>
    <t>Porcentaje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</si>
</sst>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2"/>
      <color rgb="FF444444"/>
      <name val="Arial"/>
      <family val="2"/>
    </font>
    <font>
      <sz val="12"/>
      <color rgb="FF444444"/>
      <name val="Arial"/>
      <family val="2"/>
    </font>
    <font>
      <sz val="9"/>
      <color theme="1"/>
      <name val="Arial"/>
      <family val="2"/>
    </font>
    <font>
      <sz val="9"/>
      <color theme="1"/>
      <name val="Times New Roman"/>
      <family val="1"/>
    </font>
    <font>
      <sz val="8"/>
      <color theme="1"/>
      <name val="Times New Roman"/>
      <family val="1"/>
    </font>
    <font>
      <b/>
      <sz val="9"/>
      <color theme="1"/>
      <name val="Arial"/>
      <family val="2"/>
    </font>
    <font>
      <sz val="10"/>
      <color theme="1"/>
      <name val="Arial"/>
      <family val="2"/>
    </font>
    <font>
      <sz val="10"/>
      <color rgb="FF202124"/>
      <name val="Arial"/>
      <family val="2"/>
    </font>
    <font>
      <b/>
      <sz val="10"/>
      <color rgb="FF202124"/>
      <name val="Arial"/>
      <family val="2"/>
    </font>
    <font>
      <sz val="10"/>
      <color rgb="FF4D5156"/>
      <name val="Arial"/>
      <family val="2"/>
    </font>
    <font>
      <b/>
      <sz val="10"/>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s>
  <cellStyleXfs count="1">
    <xf numFmtId="0" fontId="0" fillId="0" borderId="0"/>
  </cellStyleXfs>
  <cellXfs count="3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3" fillId="0" borderId="4" xfId="0" applyFont="1" applyBorder="1" applyAlignment="1">
      <alignmen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3" fillId="0" borderId="6"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wrapText="1"/>
    </xf>
    <xf numFmtId="0" fontId="0" fillId="0" borderId="1" xfId="0" applyBorder="1"/>
    <xf numFmtId="0" fontId="8" fillId="0" borderId="1" xfId="0" applyFont="1" applyBorder="1" applyAlignment="1">
      <alignment horizontal="center" vertical="center"/>
    </xf>
    <xf numFmtId="0" fontId="7" fillId="0" borderId="1" xfId="0" applyFont="1" applyBorder="1" applyAlignment="1">
      <alignment wrapText="1"/>
    </xf>
    <xf numFmtId="0" fontId="10" fillId="0" borderId="1" xfId="0" applyFont="1" applyBorder="1" applyAlignment="1">
      <alignment horizontal="center" vertical="center"/>
    </xf>
    <xf numFmtId="0" fontId="7" fillId="0" borderId="1" xfId="0" applyFont="1" applyBorder="1" applyAlignment="1">
      <alignment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xf>
    <xf numFmtId="4" fontId="4" fillId="0" borderId="5"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4" fontId="0" fillId="0" borderId="0" xfId="0" applyNumberFormat="1"/>
    <xf numFmtId="0" fontId="0" fillId="0" borderId="0" xfId="0" applyAlignment="1">
      <alignment horizontal="center" wrapText="1"/>
    </xf>
    <xf numFmtId="0" fontId="11" fillId="0" borderId="1" xfId="0" applyFont="1" applyBorder="1" applyAlignment="1">
      <alignment horizont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401461</xdr:colOff>
      <xdr:row>9</xdr:row>
      <xdr:rowOff>428625</xdr:rowOff>
    </xdr:from>
    <xdr:to>
      <xdr:col>20</xdr:col>
      <xdr:colOff>363878</xdr:colOff>
      <xdr:row>11</xdr:row>
      <xdr:rowOff>3921126</xdr:rowOff>
    </xdr:to>
    <xdr:pic>
      <xdr:nvPicPr>
        <xdr:cNvPr id="2" name="Imagen 1">
          <a:extLst>
            <a:ext uri="{FF2B5EF4-FFF2-40B4-BE49-F238E27FC236}">
              <a16:creationId xmlns:a16="http://schemas.microsoft.com/office/drawing/2014/main" id="{1397CCB3-1A84-45CA-AFF9-90A1DE59D2D3}"/>
            </a:ext>
          </a:extLst>
        </xdr:cNvPr>
        <xdr:cNvPicPr>
          <a:picLocks noChangeAspect="1"/>
        </xdr:cNvPicPr>
      </xdr:nvPicPr>
      <xdr:blipFill>
        <a:blip xmlns:r="http://schemas.openxmlformats.org/officeDocument/2006/relationships" r:embed="rId1"/>
        <a:stretch>
          <a:fillRect/>
        </a:stretch>
      </xdr:blipFill>
      <xdr:spPr>
        <a:xfrm>
          <a:off x="10545586" y="5540375"/>
          <a:ext cx="7582417" cy="4270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76BCD-02CE-4CC5-AF78-D2567079C041}">
  <dimension ref="A1:I30"/>
  <sheetViews>
    <sheetView tabSelected="1" topLeftCell="A9" workbookViewId="0">
      <selection activeCell="J17" sqref="J17"/>
    </sheetView>
  </sheetViews>
  <sheetFormatPr defaultColWidth="11.42578125" defaultRowHeight="15"/>
  <cols>
    <col min="1" max="1" width="17.42578125" customWidth="1"/>
    <col min="2" max="2" width="19.42578125" customWidth="1"/>
    <col min="3" max="3" width="17.42578125" customWidth="1"/>
    <col min="4" max="4" width="31.7109375" customWidth="1"/>
    <col min="5" max="5" width="29.28515625" customWidth="1"/>
    <col min="6" max="6" width="17.85546875" customWidth="1"/>
  </cols>
  <sheetData>
    <row r="1" spans="1:9">
      <c r="A1" s="29" t="s">
        <v>0</v>
      </c>
      <c r="B1" s="29"/>
      <c r="C1" s="29"/>
    </row>
    <row r="2" spans="1:9" ht="45">
      <c r="A2" s="24" t="s">
        <v>1</v>
      </c>
      <c r="B2" s="19">
        <v>0.27777777777778001</v>
      </c>
      <c r="C2" s="23" t="s">
        <v>2</v>
      </c>
      <c r="D2" s="17" t="s">
        <v>3</v>
      </c>
      <c r="H2">
        <v>2443061.0699999998</v>
      </c>
      <c r="I2" t="s">
        <v>4</v>
      </c>
    </row>
    <row r="3" spans="1:9" ht="64.5">
      <c r="A3" s="22" t="s">
        <v>5</v>
      </c>
      <c r="B3" s="21">
        <v>3432.5</v>
      </c>
      <c r="C3" s="20" t="s">
        <v>6</v>
      </c>
    </row>
    <row r="6" spans="1:9" ht="47.25">
      <c r="A6" s="1" t="s">
        <v>7</v>
      </c>
      <c r="B6" s="1">
        <v>2017</v>
      </c>
      <c r="C6" s="1">
        <v>2018</v>
      </c>
      <c r="D6" s="1">
        <v>2019</v>
      </c>
      <c r="E6" s="1">
        <v>2020</v>
      </c>
      <c r="F6" s="1">
        <v>2021</v>
      </c>
    </row>
    <row r="7" spans="1:9" ht="60">
      <c r="A7" s="2" t="s">
        <v>8</v>
      </c>
      <c r="B7" s="4">
        <v>997237.22</v>
      </c>
      <c r="C7" s="4">
        <v>1587595.16</v>
      </c>
      <c r="D7" s="4">
        <v>2284557</v>
      </c>
      <c r="E7" s="4">
        <v>2324929.91</v>
      </c>
      <c r="F7" s="18"/>
    </row>
    <row r="8" spans="1:9" ht="30">
      <c r="A8" s="2" t="s">
        <v>9</v>
      </c>
      <c r="B8" s="3"/>
      <c r="C8" s="3"/>
      <c r="D8" s="4">
        <v>8420</v>
      </c>
      <c r="E8" s="4">
        <v>7860.62</v>
      </c>
      <c r="F8" s="18"/>
    </row>
    <row r="9" spans="1:9" ht="30">
      <c r="A9" s="2" t="s">
        <v>10</v>
      </c>
      <c r="B9" s="3"/>
      <c r="C9" s="3"/>
      <c r="D9" s="4">
        <v>2052</v>
      </c>
      <c r="E9" s="4">
        <v>1318.3</v>
      </c>
      <c r="F9" s="18"/>
    </row>
    <row r="10" spans="1:9">
      <c r="A10" s="2" t="s">
        <v>11</v>
      </c>
      <c r="B10" s="3"/>
      <c r="C10" s="3"/>
      <c r="D10" s="4">
        <v>3102</v>
      </c>
      <c r="E10" s="3">
        <v>507</v>
      </c>
      <c r="F10" s="18"/>
    </row>
    <row r="11" spans="1:9" ht="30">
      <c r="A11" s="2" t="s">
        <v>12</v>
      </c>
      <c r="B11" s="4">
        <v>997237.22</v>
      </c>
      <c r="C11" s="4">
        <v>1587595.16</v>
      </c>
      <c r="D11" s="4">
        <v>2270983</v>
      </c>
      <c r="E11" s="4">
        <v>2315244</v>
      </c>
      <c r="F11" s="18"/>
    </row>
    <row r="12" spans="1:9" ht="45">
      <c r="A12" s="2" t="s">
        <v>13</v>
      </c>
      <c r="B12" s="4">
        <v>13371</v>
      </c>
      <c r="C12" s="4">
        <v>10081.92</v>
      </c>
      <c r="D12" s="4">
        <v>11223</v>
      </c>
      <c r="E12" s="4">
        <v>12041</v>
      </c>
      <c r="F12" s="18"/>
    </row>
    <row r="13" spans="1:9" ht="45">
      <c r="A13" s="2" t="s">
        <v>14</v>
      </c>
      <c r="B13" s="4">
        <v>13371</v>
      </c>
      <c r="C13" s="4">
        <v>10081.92</v>
      </c>
      <c r="D13" s="4">
        <v>11223</v>
      </c>
      <c r="E13" s="4">
        <v>12041</v>
      </c>
      <c r="F13" s="18"/>
    </row>
    <row r="14" spans="1:9" ht="45">
      <c r="A14" s="2" t="s">
        <v>15</v>
      </c>
      <c r="B14" s="4">
        <v>1010608.22</v>
      </c>
      <c r="C14" s="4">
        <v>1597677.08</v>
      </c>
      <c r="D14" s="4">
        <v>2295780</v>
      </c>
      <c r="E14" s="4">
        <v>2336970.91</v>
      </c>
      <c r="F14" s="4">
        <v>2443061.0699999998</v>
      </c>
      <c r="H14" s="28" t="s">
        <v>16</v>
      </c>
      <c r="I14" s="27">
        <f>F14-E14</f>
        <v>106090.15999999968</v>
      </c>
    </row>
    <row r="16" spans="1:9" ht="47.25">
      <c r="A16" s="1" t="s">
        <v>17</v>
      </c>
      <c r="B16" s="1">
        <v>2017</v>
      </c>
      <c r="C16" s="1">
        <v>2018</v>
      </c>
      <c r="D16" s="1">
        <v>2019</v>
      </c>
      <c r="E16" s="1">
        <v>2020</v>
      </c>
      <c r="F16" s="1">
        <v>2021</v>
      </c>
    </row>
    <row r="17" spans="1:6" ht="75">
      <c r="A17" s="2" t="s">
        <v>18</v>
      </c>
      <c r="B17" s="4">
        <f>997237.22*B2</f>
        <v>277010.3388888911</v>
      </c>
      <c r="C17" s="4">
        <f>1587595.16*B2</f>
        <v>440998.65555555909</v>
      </c>
      <c r="D17" s="4">
        <f>2284557*B2</f>
        <v>634599.16666667175</v>
      </c>
      <c r="E17" s="4">
        <f>2324929.91*B2</f>
        <v>645813.86388889409</v>
      </c>
      <c r="F17" s="4">
        <v>0</v>
      </c>
    </row>
    <row r="18" spans="1:6" ht="30">
      <c r="A18" s="2" t="s">
        <v>9</v>
      </c>
      <c r="B18" s="3">
        <v>0</v>
      </c>
      <c r="C18" s="3">
        <v>0</v>
      </c>
      <c r="D18" s="4">
        <v>8420</v>
      </c>
      <c r="E18" s="4">
        <v>7860.62</v>
      </c>
      <c r="F18" s="4">
        <v>0</v>
      </c>
    </row>
    <row r="19" spans="1:6" ht="30">
      <c r="A19" s="2" t="s">
        <v>10</v>
      </c>
      <c r="B19" s="3">
        <v>0</v>
      </c>
      <c r="C19" s="3">
        <v>0</v>
      </c>
      <c r="D19" s="4">
        <v>2052</v>
      </c>
      <c r="E19" s="4">
        <v>1318.3</v>
      </c>
      <c r="F19" s="4">
        <v>0</v>
      </c>
    </row>
    <row r="20" spans="1:6">
      <c r="A20" s="2" t="s">
        <v>11</v>
      </c>
      <c r="B20" s="3">
        <v>0</v>
      </c>
      <c r="C20" s="3">
        <v>0</v>
      </c>
      <c r="D20" s="4">
        <v>3102</v>
      </c>
      <c r="E20" s="3">
        <v>507</v>
      </c>
      <c r="F20" s="3">
        <v>0</v>
      </c>
    </row>
    <row r="21" spans="1:6" ht="30">
      <c r="A21" s="2" t="s">
        <v>12</v>
      </c>
      <c r="B21" s="4">
        <v>997237.22</v>
      </c>
      <c r="C21" s="4">
        <v>1587595.16</v>
      </c>
      <c r="D21" s="4">
        <v>2270983</v>
      </c>
      <c r="E21" s="4">
        <v>2315244</v>
      </c>
      <c r="F21" s="4">
        <v>0</v>
      </c>
    </row>
    <row r="22" spans="1:6" ht="45">
      <c r="A22" s="2" t="s">
        <v>19</v>
      </c>
      <c r="B22" s="4">
        <f>13371*B2</f>
        <v>3714.1666666666965</v>
      </c>
      <c r="C22" s="4">
        <f>10081.92*B2</f>
        <v>2800.533333333356</v>
      </c>
      <c r="D22" s="4">
        <f>11223*B2</f>
        <v>3117.500000000025</v>
      </c>
      <c r="E22" s="4">
        <f>12041*B2</f>
        <v>3344.722222222249</v>
      </c>
      <c r="F22" s="4">
        <v>0</v>
      </c>
    </row>
    <row r="23" spans="1:6" ht="45">
      <c r="A23" s="2" t="s">
        <v>14</v>
      </c>
      <c r="B23" s="4">
        <v>13371</v>
      </c>
      <c r="C23" s="4">
        <v>10081.92</v>
      </c>
      <c r="D23" s="4">
        <v>11223</v>
      </c>
      <c r="E23" s="4">
        <v>12041</v>
      </c>
      <c r="F23" s="4">
        <v>0</v>
      </c>
    </row>
    <row r="24" spans="1:6" ht="45">
      <c r="A24" s="2" t="s">
        <v>20</v>
      </c>
      <c r="B24" s="4">
        <f>1010608.22*B2</f>
        <v>280724.50555555779</v>
      </c>
      <c r="C24" s="4">
        <f>1597677.08*B2</f>
        <v>443799.18888889247</v>
      </c>
      <c r="D24" s="4">
        <f>2295780*B2</f>
        <v>637716.66666667175</v>
      </c>
      <c r="E24" s="4">
        <f>2336970.91*B2</f>
        <v>649158.58611111634</v>
      </c>
      <c r="F24" s="4">
        <f>F14*B2</f>
        <v>678628.07500000542</v>
      </c>
    </row>
    <row r="26" spans="1:6" ht="15.75">
      <c r="A26" s="18"/>
      <c r="B26" s="1">
        <v>2017</v>
      </c>
      <c r="C26" s="1">
        <v>2018</v>
      </c>
      <c r="D26" s="1">
        <v>2019</v>
      </c>
      <c r="E26" s="1">
        <v>2020</v>
      </c>
    </row>
    <row r="27" spans="1:6" ht="60">
      <c r="A27" s="2" t="s">
        <v>21</v>
      </c>
      <c r="B27" s="18"/>
      <c r="C27" s="18"/>
      <c r="D27" s="4">
        <v>2601813459</v>
      </c>
      <c r="E27" s="4">
        <v>3050709266</v>
      </c>
    </row>
    <row r="29" spans="1:6" ht="15.75">
      <c r="A29" s="18"/>
      <c r="B29" s="1">
        <v>2017</v>
      </c>
      <c r="C29" s="1">
        <v>2018</v>
      </c>
      <c r="D29" s="1">
        <v>2019</v>
      </c>
      <c r="E29" s="1">
        <v>2020</v>
      </c>
    </row>
    <row r="30" spans="1:6" ht="60">
      <c r="A30" s="2" t="s">
        <v>22</v>
      </c>
      <c r="B30" s="18"/>
      <c r="C30" s="18"/>
      <c r="D30" s="4">
        <f>D27/B3</f>
        <v>757993.72439912602</v>
      </c>
      <c r="E30" s="4">
        <f>E27/B3</f>
        <v>888771.81820830295</v>
      </c>
    </row>
  </sheetData>
  <mergeCells count="1">
    <mergeCell ref="A1:C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88C54-9121-4BE9-922C-7628FA029CEC}">
  <dimension ref="B1:I13"/>
  <sheetViews>
    <sheetView topLeftCell="B1" zoomScale="110" zoomScaleNormal="110" workbookViewId="0">
      <selection activeCell="K4" sqref="K4"/>
    </sheetView>
  </sheetViews>
  <sheetFormatPr defaultColWidth="11.42578125" defaultRowHeight="15"/>
  <cols>
    <col min="2" max="2" width="31.28515625" customWidth="1"/>
    <col min="6" max="6" width="16.140625" bestFit="1" customWidth="1"/>
    <col min="7" max="7" width="17" bestFit="1" customWidth="1"/>
    <col min="9" max="9" width="29.42578125" customWidth="1"/>
  </cols>
  <sheetData>
    <row r="1" spans="2:9" ht="15.75" thickBot="1"/>
    <row r="2" spans="2:9" ht="48.75" thickBot="1">
      <c r="B2" s="9" t="s">
        <v>23</v>
      </c>
      <c r="C2" s="10" t="s">
        <v>24</v>
      </c>
      <c r="D2" s="10" t="s">
        <v>25</v>
      </c>
      <c r="E2" s="10" t="s">
        <v>26</v>
      </c>
      <c r="F2" s="10" t="s">
        <v>27</v>
      </c>
      <c r="G2" s="10" t="s">
        <v>28</v>
      </c>
      <c r="H2" s="10" t="s">
        <v>29</v>
      </c>
    </row>
    <row r="3" spans="2:9" ht="120.75" thickBot="1">
      <c r="B3" s="5" t="s">
        <v>30</v>
      </c>
      <c r="C3" s="11" t="s">
        <v>31</v>
      </c>
      <c r="D3" s="25">
        <f>'Tabla IS 2020'!B17</f>
        <v>277010.3388888911</v>
      </c>
      <c r="E3" s="25">
        <f>'Tabla IS 2020'!C17</f>
        <v>440998.65555555909</v>
      </c>
      <c r="F3" s="25">
        <f>'Tabla IS 2020'!D17</f>
        <v>634599.16666667175</v>
      </c>
      <c r="G3" s="25">
        <f>'Tabla IS 2020'!E17</f>
        <v>645813.86388889409</v>
      </c>
      <c r="H3" s="6"/>
      <c r="I3" s="17" t="s">
        <v>32</v>
      </c>
    </row>
    <row r="4" spans="2:9" ht="90.75" thickBot="1">
      <c r="B4" s="5" t="s">
        <v>33</v>
      </c>
      <c r="C4" s="11" t="s">
        <v>31</v>
      </c>
      <c r="D4" s="15">
        <v>482.8</v>
      </c>
      <c r="E4" s="15">
        <v>477.62</v>
      </c>
      <c r="F4" s="15">
        <v>3117.5</v>
      </c>
      <c r="G4" s="15">
        <v>3117.5</v>
      </c>
      <c r="H4" s="7"/>
      <c r="I4" s="17" t="s">
        <v>34</v>
      </c>
    </row>
    <row r="5" spans="2:9" ht="24">
      <c r="B5" s="8" t="s">
        <v>35</v>
      </c>
      <c r="C5" s="33" t="s">
        <v>31</v>
      </c>
      <c r="D5" s="35"/>
      <c r="E5" s="35"/>
      <c r="F5" s="35"/>
      <c r="G5" s="35"/>
      <c r="H5" s="30"/>
    </row>
    <row r="6" spans="2:9" ht="15.75" thickBot="1">
      <c r="B6" s="5" t="s">
        <v>36</v>
      </c>
      <c r="C6" s="34"/>
      <c r="D6" s="36"/>
      <c r="E6" s="36"/>
      <c r="F6" s="36"/>
      <c r="G6" s="36"/>
      <c r="H6" s="32"/>
    </row>
    <row r="7" spans="2:9" ht="45">
      <c r="B7" s="8" t="s">
        <v>37</v>
      </c>
      <c r="C7" s="33" t="s">
        <v>31</v>
      </c>
      <c r="D7" s="35">
        <v>3231.5</v>
      </c>
      <c r="E7" s="35">
        <v>2231.9</v>
      </c>
      <c r="F7" s="35">
        <v>3119.9</v>
      </c>
      <c r="G7" s="35">
        <v>3347.4</v>
      </c>
      <c r="H7" s="30"/>
      <c r="I7" s="17" t="s">
        <v>38</v>
      </c>
    </row>
    <row r="8" spans="2:9" ht="24">
      <c r="B8" s="8" t="s">
        <v>39</v>
      </c>
      <c r="C8" s="37"/>
      <c r="D8" s="38"/>
      <c r="E8" s="38"/>
      <c r="F8" s="38"/>
      <c r="G8" s="38"/>
      <c r="H8" s="31"/>
    </row>
    <row r="9" spans="2:9" ht="15.75" thickBot="1">
      <c r="B9" s="5" t="s">
        <v>40</v>
      </c>
      <c r="C9" s="34"/>
      <c r="D9" s="36"/>
      <c r="E9" s="36"/>
      <c r="F9" s="36"/>
      <c r="G9" s="36"/>
      <c r="H9" s="32"/>
    </row>
    <row r="10" spans="2:9" ht="36.75" thickBot="1">
      <c r="B10" s="5" t="s">
        <v>41</v>
      </c>
      <c r="C10" s="11" t="s">
        <v>31</v>
      </c>
      <c r="D10" s="14"/>
      <c r="E10" s="14"/>
      <c r="F10" s="14"/>
      <c r="G10" s="14"/>
      <c r="H10" s="6"/>
    </row>
    <row r="11" spans="2:9" ht="24.75" thickBot="1">
      <c r="B11" s="5" t="s">
        <v>42</v>
      </c>
      <c r="C11" s="11" t="s">
        <v>31</v>
      </c>
      <c r="D11" s="14">
        <f>D3+D4</f>
        <v>277493.13888889109</v>
      </c>
      <c r="E11" s="14">
        <f>E3+E4</f>
        <v>441476.27555555908</v>
      </c>
      <c r="F11" s="14">
        <f>F3+F4</f>
        <v>637716.66666667175</v>
      </c>
      <c r="G11" s="14">
        <f t="shared" ref="G11" si="0">G3+G4</f>
        <v>648931.36388889409</v>
      </c>
      <c r="H11" s="6"/>
    </row>
    <row r="12" spans="2:9" ht="405">
      <c r="B12" s="8" t="s">
        <v>43</v>
      </c>
      <c r="C12" s="12" t="s">
        <v>44</v>
      </c>
      <c r="D12" s="16"/>
      <c r="E12" s="16" t="s">
        <v>45</v>
      </c>
      <c r="F12" s="26">
        <f>'Tabla IS 2020'!D30</f>
        <v>757993.72439912602</v>
      </c>
      <c r="G12" s="26">
        <f>'Tabla IS 2020'!E30</f>
        <v>888771.81820830295</v>
      </c>
      <c r="H12" s="13"/>
      <c r="I12" s="17" t="s">
        <v>46</v>
      </c>
    </row>
    <row r="13" spans="2:9" ht="24.75" thickBot="1">
      <c r="B13" s="5" t="s">
        <v>47</v>
      </c>
      <c r="C13" s="11" t="s">
        <v>48</v>
      </c>
      <c r="D13" s="14">
        <v>100</v>
      </c>
      <c r="E13" s="14">
        <v>100</v>
      </c>
      <c r="F13" s="14">
        <v>100</v>
      </c>
      <c r="G13" s="14">
        <v>100</v>
      </c>
      <c r="H13" s="6"/>
    </row>
  </sheetData>
  <mergeCells count="12">
    <mergeCell ref="H7:H9"/>
    <mergeCell ref="C5:C6"/>
    <mergeCell ref="D5:D6"/>
    <mergeCell ref="E5:E6"/>
    <mergeCell ref="F5:F6"/>
    <mergeCell ref="G5:G6"/>
    <mergeCell ref="H5:H6"/>
    <mergeCell ref="C7:C9"/>
    <mergeCell ref="D7:D9"/>
    <mergeCell ref="E7:E9"/>
    <mergeCell ref="F7:F9"/>
    <mergeCell ref="G7:G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Andrés</dc:creator>
  <cp:keywords/>
  <dc:description/>
  <cp:lastModifiedBy>natalia.carolina.castillo.barrera@pwc.com</cp:lastModifiedBy>
  <cp:revision/>
  <dcterms:created xsi:type="dcterms:W3CDTF">2021-10-31T02:36:20Z</dcterms:created>
  <dcterms:modified xsi:type="dcterms:W3CDTF">2022-11-21T17:03:16Z</dcterms:modified>
  <cp:category/>
  <cp:contentStatus/>
</cp:coreProperties>
</file>