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b-my.sharepoint.com/personal/dgarcia_geb_com_co/Documents/dgarcia/Downloads/"/>
    </mc:Choice>
  </mc:AlternateContent>
  <xr:revisionPtr revIDLastSave="35" documentId="13_ncr:1_{A3406D31-02BB-46FE-B09D-BC16DA1A8649}" xr6:coauthVersionLast="47" xr6:coauthVersionMax="47" xr10:uidLastSave="{232C11B6-0CFA-46C2-932B-83BD02E785A9}"/>
  <bookViews>
    <workbookView xWindow="-120" yWindow="-120" windowWidth="20730" windowHeight="11040" xr2:uid="{07AD6247-2205-4D14-954F-A8A9D7F38FFF}"/>
  </bookViews>
  <sheets>
    <sheet name="Portada" sheetId="8" r:id="rId1"/>
    <sheet name="EEFF Consolidados" sheetId="6" r:id="rId2"/>
    <sheet name="EEFF Cons" sheetId="3" state="hidden" r:id="rId3"/>
    <sheet name="Indicadores mes" sheetId="5" r:id="rId4"/>
    <sheet name="Indicadores año" sheetId="9" r:id="rId5"/>
  </sheets>
  <definedNames>
    <definedName name="\" hidden="1">{"kricash",#N/A,FALSE,"INC";"kriinc",#N/A,FALSE,"INC";"krimiami",#N/A,FALSE,"INC";"kriother",#N/A,FALSE,"INC";"kripapers",#N/A,FALSE,"INC"}</definedName>
    <definedName name="\0">#REF!</definedName>
    <definedName name="\a">#REF!</definedName>
    <definedName name="\f">#REF!</definedName>
    <definedName name="\h">#REF!</definedName>
    <definedName name="\i">#REF!</definedName>
    <definedName name="\k">#REF!</definedName>
    <definedName name="\l">#REF!</definedName>
    <definedName name="\m">#REF!</definedName>
    <definedName name="\p">#REF!</definedName>
    <definedName name="\q">#REF!</definedName>
    <definedName name="\t">#REF!</definedName>
    <definedName name="\v">#REF!</definedName>
    <definedName name="\x">#REF!</definedName>
    <definedName name="\z">#REF!</definedName>
    <definedName name="______DAT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DAT1">#REF!</definedName>
    <definedName name="____DAT10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2">#REF!</definedName>
    <definedName name="_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PW_RESTORE_DATA0__" hidden="1">#REF!,#REF!,#REF!,#REF!,#REF!,#REF!,#REF!,#REF!,#REF!,#REF!,#REF!,#REF!,#REF!,#REF!,#REF!,#REF!</definedName>
    <definedName name="__APW_RESTORE_DATA1__" hidden="1">#REF!</definedName>
    <definedName name="__APW_RESTORE_DATA2__" hidden="1">#REF!,#REF!,#REF!,#REF!,#REF!,#REF!,#REF!,#REF!,#REF!,#REF!,#REF!,#REF!,#REF!,#REF!,#REF!,#REF!</definedName>
    <definedName name="__APW_RESTORE_DATA3__" hidden="1">#REF!</definedName>
    <definedName name="__APW_RESTORE_DATA4__" hidden="1">#REF!,#REF!,#REF!,#REF!,#REF!,#REF!,#REF!,#REF!,#REF!,#REF!,#REF!,#REF!,#REF!,#REF!,#REF!,#REF!</definedName>
    <definedName name="__APW_RESTORE_DATA5__" hidden="1">#REF!</definedName>
    <definedName name="__APW_RESTORE_DATA6__" hidden="1">#REF!,#REF!,#REF!,#REF!,#REF!,#REF!,#REF!,#REF!,#REF!,#REF!,#REF!,#REF!,#REF!,#REF!,#REF!,#REF!</definedName>
    <definedName name="__APW_RESTORE_DATA7__" hidden="1">#REF!</definedName>
    <definedName name="__APW_RESTORE_DATA8__" hidden="1">#REF!</definedName>
    <definedName name="__APW_RESTORE_DATA9__" hidden="1">#REF!</definedName>
    <definedName name="__ass1">#REF!</definedName>
    <definedName name="__aud2">#REF!</definedName>
    <definedName name="_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bs1">#REF!</definedName>
    <definedName name="_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ov1">#REF!</definedName>
    <definedName name="__cov2">#REF!</definedName>
    <definedName name="__cov3">#REF!</definedName>
    <definedName name="__cov4">#REF!</definedName>
    <definedName name="__DAT1">#REF!</definedName>
    <definedName name="__DAT10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PS1">#REF!</definedName>
    <definedName name="__EPS2">#REF!</definedName>
    <definedName name="__EPS3">#REF!</definedName>
    <definedName name="__FDS_HYPERLINK_TOGGLE_STATE__" hidden="1">"ON"</definedName>
    <definedName name="__FDS_UNIQUE_RANGE_ID_GENERATOR_COUNTER" hidden="1">1</definedName>
    <definedName name="__FDS_USED_FOR_REUSING_RANGE_IDS_RECYCLE" hidden="1">{704,690,655,525,621,527,635,529,641,531,708,676,660,535,632,537,586,539,602,541,714,680,666,545,615,547,606,549,571,551,697,686,648,555,631,557,612,559,577,561,703,719,654,564,590,566,580,568,596,570,717,669,633,630,644,315,716,691,668,310,629,331,638,320,643,340,718,693,670,177,634,179,639,181,645,183,715,667,186,628,637,189,642,191,713,681,665,459,616,408,607,379,572,309,707,677,659,460,627,421,587,380,603,329,702,671,653,461,591,409,581,381,597,317,712,682,664,456,617,419,608,376,573,330,696,687,647,457,626,407,613,377,578,318,701,672,652,458,592,420,582,378,598,338,700,673,651,453,593,405,609,373,599,319,706,678,658,454,625,418,588,374,604,339,711,683,663,455,618,406,583,375,574,325,710,684,662,450,619,416,610,370,575,332,695,688,646,451,624,404,614,371,579,334,699,674,650,452,594,417,584,372,600,306,698,675,649,447,595,402,611,367,601,335,705,679,657,448,623,415,589,368,605,307,709,685,661,449,620,403,585,369,576,311,694,689,656,4,622,6,636,8,640,10}</definedName>
    <definedName name="__Low1">#REF!</definedName>
    <definedName name="__Low2">#REF!</definedName>
    <definedName name="__Low3">#REF!</definedName>
    <definedName name="__Low4">#REF!</definedName>
    <definedName name="__Low5">#REF!</definedName>
    <definedName name="__Low6">#REF!</definedName>
    <definedName name="__Low7">#REF!</definedName>
    <definedName name="__Low8">#REF!</definedName>
    <definedName name="__Low9">#REF!</definedName>
    <definedName name="__op2">#REF!</definedName>
    <definedName name="__PE1">#REF!</definedName>
    <definedName name="__PE2">#REF!</definedName>
    <definedName name="__PE3">#REF!</definedName>
    <definedName name="__PFY1">#REF!</definedName>
    <definedName name="__PFY2">#REF!</definedName>
    <definedName name="__PFY3">#REF!</definedName>
    <definedName name="__PFY4">#REF!</definedName>
    <definedName name="__Qtr1">#REF!</definedName>
    <definedName name="__Qtr2">#REF!</definedName>
    <definedName name="__Qtr3">#REF!</definedName>
    <definedName name="__Qtr4">#REF!</definedName>
    <definedName name="__sub1">#REF!</definedName>
    <definedName name="__sub10">#REF!</definedName>
    <definedName name="__sub11">#REF!</definedName>
    <definedName name="__sub12">#REF!</definedName>
    <definedName name="__sub13">#REF!</definedName>
    <definedName name="__sub14">#REF!</definedName>
    <definedName name="__sub15">#REF!</definedName>
    <definedName name="__sub16">#REF!</definedName>
    <definedName name="__sub17">#REF!</definedName>
    <definedName name="__sub18">#REF!</definedName>
    <definedName name="__sub19">#REF!</definedName>
    <definedName name="__sub2">#REF!</definedName>
    <definedName name="__sub20">#REF!</definedName>
    <definedName name="__sub3">#REF!</definedName>
    <definedName name="__sub4">#REF!</definedName>
    <definedName name="__sub5">#REF!</definedName>
    <definedName name="__sub6">#REF!</definedName>
    <definedName name="__sub7">#REF!</definedName>
    <definedName name="__sub8">#REF!</definedName>
    <definedName name="__sub9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ri10">#REF!</definedName>
    <definedName name="__tri11">#REF!</definedName>
    <definedName name="__Var01">#REF!</definedName>
    <definedName name="__Var02">#REF!</definedName>
    <definedName name="__YR01">#REF!</definedName>
    <definedName name="__YR02">#REF!</definedName>
    <definedName name="__YR03">#REF!</definedName>
    <definedName name="__Yr04">#REF!</definedName>
    <definedName name="__YR05">#REF!</definedName>
    <definedName name="__YR06">#REF!</definedName>
    <definedName name="__Yr1">#REF!</definedName>
    <definedName name="__Yr2">#REF!</definedName>
    <definedName name="_1__FDSAUDITLINK__" hidden="1">{"fdsup://directions/FAT Viewer?action=UPDATE&amp;creator=factset&amp;DYN_ARGS=TRUE&amp;DOC_NAME=FAT:FQL_AUDITING_CLIENT_TEMPLATE.FAT&amp;display_string=Audit&amp;VAR:KEY=BWFAFOVIFI&amp;VAR:QUERY=UkdGX0VOVFJQUl9WQUwoUVRSLDQwODI5LCwsLCwsTk9BVURJVCk=&amp;WINDOW=FIRST_POPUP&amp;HEIGHT=450&amp;WI","DTH=450&amp;START_MAXIMIZED=FALSE&amp;VAR:CALENDAR=US&amp;VAR:SYMBOL=002826&amp;VAR:INDEX=0"}</definedName>
    <definedName name="_10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qtrly_source_window.fat&amp;display_string=Audit&amp;DYN_ARGS=TRUE&amp;VAR:ID1=261088&amp;VAR:RCODE=STLD&amp;VAR:SDATE=20110399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qtrly_source_window.fat&amp;display_string=Audit&amp;DYN_ARGS=TRUE&amp;VAR:ID1=261088&amp;VAR:RCODE=STLD&amp;VAR:SDATE=20110399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9__FDSAUDITLINK__" hidden="1">{"fdsup://IBCentral/FAT Viewer?action=UPDATE&amp;creator=factset&amp;DOC_NAME=fat:reuters_qtrly_source_window.fat&amp;display_string=Audit&amp;DYN_ARGS=TRUE&amp;VAR:ID1=50242410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semi_source_window.fat&amp;display_string=Audit&amp;DYN_ARGS=TRUE&amp;VAR:ID1=B09LSH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10__FDSAUDITLINK__" hidden="1">{"fdsup://IBCentral/FAT Viewer?action=UPDATE&amp;creator=factset&amp;DOC_NAME=fat:reuters_qtrly_source_window.fat&amp;display_string=Audit&amp;DYN_ARGS=TRUE&amp;VAR:ID1=26873N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__FDSAUDITLINK__" hidden="1">{"fdsup://IBCentral/FAT Viewer?action=UPDATE&amp;creator=factset&amp;DOC_NAME=fat:reuters_qtrly_source_window.fat&amp;display_string=Audit&amp;DYN_ARGS=TRUE&amp;VAR:ID1=41387510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__FDSAUDITLINK__" hidden="1">{"fdsup://IBCentral/FAT Viewer?action=UPDATE&amp;creator=factset&amp;DOC_NAME=fat:reuters_qtrly_source_window.fat&amp;display_string=Audit&amp;DYN_ARGS=TRUE&amp;VAR:ID1=77434110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qtrly_source_window.fat&amp;display_string=Audit&amp;DYN_ARGS=TRUE&amp;VAR:ID1=20582620&amp;VAR:RCODE=STLD&amp;VAR:SDATE=20110199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__FDSAUDITLINK__" hidden="1">{"fdsup://IBCentral/FAT Viewer?action=UPDATE&amp;creator=factset&amp;DOC_NAME=fat:reuters_qtrly_source_window.fat&amp;display_string=Audit&amp;DYN_ARGS=TRUE&amp;VAR:ID1=92552V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16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semi_source_window.fat&amp;display_string=Audit&amp;DYN_ARGS=TRUE&amp;VAR:ID1=B0M7KJ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0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2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3__FDSAUDITLINK__" hidden="1">{"fdsup://IBCentral/FAT Viewer?action=UPDATE&amp;creator=factset&amp;DOC_NAME=fat:reuters_semi_source_window.fat&amp;display_string=Audit&amp;DYN_ARGS=TRUE&amp;VAR:ID1=B09LSH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4__FDSAUDITLINK__" hidden="1">{"fdsup://IBCentral/FAT Viewer?action=UPDATE&amp;creator=factset&amp;DOC_NAME=fat:reuters_semi_source_window.fat&amp;display_string=Audit&amp;DYN_ARGS=TRUE&amp;VAR:ID1=B0M7KJ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5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__FDSAUDITLINK__" hidden="1">{"fdsup://IBCentral/FAT Viewer?action=UPDATE&amp;creator=factset&amp;DOC_NAME=fat:reuters_qtrly_source_window.fat&amp;display_string=Audit&amp;DYN_ARGS=TRUE&amp;VAR:ID1=218493&amp;VAR:RCODE=STLD&amp;VAR:SDATE=20110399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semi_source_window.fat&amp;display_string=Audit&amp;DYN_ARGS=TRUE&amp;VAR:ID1=549343&amp;VAR:RCODE=FDSPFDSTKTOTAL&amp;VAR:SDATE=20110699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30__FDSAUDITLINK__" hidden="1">{"fdsup://IBCentral/FAT Viewer?action=UPDATE&amp;creator=factset&amp;DOC_NAME=fat:reuters_semi_source_window.fat&amp;display_string=Audit&amp;DYN_ARGS=TRUE&amp;VAR:ID1=B09LSH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1__FDSAUDITLINK__" hidden="1">{"fdsup://IBCentral/FAT Viewer?action=UPDATE&amp;creator=factset&amp;DOC_NAME=fat:reuters_semi_source_window.fat&amp;display_string=Audit&amp;DYN_ARGS=TRUE&amp;VAR:ID1=B0M7KJ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2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33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4__FDSAUDITLINK__" hidden="1">{"fdsup://IBCentral/FAT Viewer?action=UPDATE&amp;creator=factset&amp;DOC_NAME=fat:reuters_qtrly_source_window.fat&amp;display_string=Audit&amp;DYN_ARGS=TRUE&amp;VAR:ID1=14984710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5__FDSAUDITLINK__" hidden="1">{"fdsup://IBCentral/FAT Viewer?action=UPDATE&amp;creator=factset&amp;DOC_NAME=fat:reuters_semi_source_window.fat&amp;display_string=Audit&amp;DYN_ARGS=TRUE&amp;VAR:ID1=CBEY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6__FDSAUDITLINK__" hidden="1">{"fdsup://IBCentral/FAT Viewer?action=UPDATE&amp;creator=factset&amp;DOC_NAME=fat:reuters_qtrly_source_window.fat&amp;display_string=Audit&amp;DYN_ARGS=TRUE&amp;VAR:ID1=87311L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7__FDSAUDITLINK__" hidden="1">{"fdsup://IBCentral/FAT Viewer?action=UPDATE&amp;creator=factset&amp;DOC_NAME=fat:reuters_semi_source_window.fat&amp;display_string=Audit&amp;DYN_ARGS=TRUE&amp;VAR:ID1=TWT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8__FDSAUDITLINK__" hidden="1">{"fdsup://IBCentral/FAT Viewer?action=UPDATE&amp;creator=factset&amp;DOC_NAME=fat:reuters_qtrly_source_window.fat&amp;display_string=Audit&amp;DYN_ARGS=TRUE&amp;VAR:ID1=69545910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semi_source_window.fat&amp;display_string=Audit&amp;DYN_ARGS=TRUE&amp;VAR:ID1=PAE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__123Graph_CCHART_9" hidden="1">#REF!</definedName>
    <definedName name="_14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0__FDSAUDITLINK__" hidden="1">{"fdsup://IBCentral/FAT Viewer?action=UPDATE&amp;creator=factset&amp;DOC_NAME=fat:reuters_qtrly_source_window.fat&amp;display_string=Audit&amp;DYN_ARGS=TRUE&amp;VAR:ID1=19239V30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1__FDSAUDITLINK__" hidden="1">{"fdsup://IBCentral/FAT Viewer?action=UPDATE&amp;creator=factset&amp;DOC_NAME=fat:reuters_semi_source_window.fat&amp;display_string=Audit&amp;DYN_ARGS=TRUE&amp;VAR:ID1=CCOI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2__FDSAUDITLINK__" hidden="1">{"fdsup://IBCentral/FAT Viewer?action=UPDATE&amp;creator=factset&amp;DOC_NAME=fat:reuters_qtrly_shs_src_window.fat&amp;display_string=Audit&amp;DYN_ARGS=TRUE&amp;VAR:ID1=M5147411&amp;VAR:RCODE=FDSSHSOUTDEPS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FDSAUDITLINK__" hidden="1">{"fdsup://IBCentral/FAT Viewer?action=UPDATE&amp;creator=factset&amp;DOC_NAME=fat:reuters_qtrly_shs_src_window.fat&amp;display_string=Audit&amp;DYN_ARGS=TRUE&amp;VAR:ID1=261088&amp;VAR:RCODE=FDSSHSOUTDEPS&amp;VAR:SDATE=20110399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44__FDSAUDITLINK__" hidden="1">{"fdsup://IBCentral/FAT Viewer?action=UPDATE&amp;creator=factset&amp;DOC_NAME=fat:reuters_qtrly_shs_src_window.fat&amp;display_string=Audit&amp;DYN_ARGS=TRUE&amp;VAR:ID1=50242410&amp;VAR:RCODE=FDSSHSOUTDEPS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5__FDSAUDITLINK__" hidden="1">{"fdsup://IBCentral/FAT Viewer?action=UPDATE&amp;creator=factset&amp;DOC_NAME=fat:reuters_qtrly_shs_src_window.fat&amp;display_string=Audit&amp;DYN_ARGS=TRUE&amp;VAR:ID1=26873N10&amp;VAR:RCODE=FDSSHSOUTDEPS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6__FDSAUDITLINK__" hidden="1">{"fdsup://IBCentral/FAT Viewer?action=UPDATE&amp;creator=factset&amp;DOC_NAME=fat:reuters_qtrly_shs_src_window.fat&amp;display_string=Audit&amp;DYN_ARGS=TRUE&amp;VAR:ID1=218493&amp;VAR:RCODE=FDSSHSOUTDEPS&amp;VAR:SDATE=20110399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47__FDSAUDITLINK__" hidden="1">{"fdsup://IBCentral/FAT Viewer?action=UPDATE&amp;creator=factset&amp;DOC_NAME=fat:reuters_qtrly_shs_src_window.fat&amp;display_string=Audit&amp;DYN_ARGS=TRUE&amp;VAR:ID1=41387510&amp;VAR:RCODE=FDSSHSOUTDEPS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8__FDSAUDITLINK__" hidden="1">{"fdsup://IBCentral/FAT Viewer?action=UPDATE&amp;creator=factset&amp;DOC_NAME=fat:reuters_qtrly_shs_src_window.fat&amp;display_string=Audit&amp;DYN_ARGS=TRUE&amp;VAR:ID1=77434110&amp;VAR:RCODE=FDSSHSOUTDEPS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9__FDSAUDITLINK__" hidden="1">{"fdsup://IBCentral/FAT Viewer?action=UPDATE&amp;creator=factset&amp;DOC_NAME=fat:reuters_qtrly_shs_src_window.fat&amp;display_string=Audit&amp;DYN_ARGS=TRUE&amp;VAR:ID1=20582620&amp;VAR:RCODE=FDSSHSOUTDEPS&amp;VAR:SDATE=20110199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_123Graph_DCHART_10" hidden="1">#REF!</definedName>
    <definedName name="_15__FDSAUDITLINK__" hidden="1">{"fdsup://IBCentral/FAT Viewer?action=UPDATE&amp;creator=factset&amp;DOC_NAME=fat:reuters_semi_source_window.fat&amp;display_string=Audit&amp;DYN_ARGS=TRUE&amp;VAR:ID1=CBEY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0__FDSAUDITLINK__" hidden="1">{"fdsup://IBCentral/FAT Viewer?action=UPDATE&amp;creator=factset&amp;DOC_NAME=fat:reuters_qtrly_shs_src_window.fat&amp;display_string=Audit&amp;DYN_ARGS=TRUE&amp;VAR:ID1=92552V10&amp;VAR:RCODE=FDSSHSOUTDEPS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1__FDSAUDITLINK__" hidden="1">{"fdsup://IBCentral/FAT Viewer?action=UPDATE&amp;creator=factset&amp;DOC_NAME=fat:reuters_semi_shs_src_window.fat&amp;display_string=Audit&amp;DYN_ARGS=TRUE&amp;VAR:ID1=B09LSH&amp;VAR:RCODE=FDSSHSOUTDEPS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2__FDSAUDITLINK__" hidden="1">{"fdsup://IBCentral/FAT Viewer?action=UPDATE&amp;creator=factset&amp;DOC_NAME=fat:reuters_semi_shs_src_window.fat&amp;display_string=Audit&amp;DYN_ARGS=TRUE&amp;VAR:ID1=B0M7KJ&amp;VAR:RCODE=FDSSHSOUTDEPS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3__FDSAUDITLINK__" hidden="1">{"fdsup://IBCentral/FAT Viewer?action=UPDATE&amp;creator=factset&amp;DOC_NAME=fat:reuters_semi_shs_src_window.fat&amp;display_string=Audit&amp;DYN_ARGS=TRUE&amp;VAR:ID1=549343&amp;VAR:RCODE=FDSSHSOUTDEPS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hs_src_window.fat&amp;display_string=Audit&amp;DYN_ARGS=TRUE&amp;VAR:ID1=44439810&amp;VAR:RCODE=FDSSHSOUTDEPS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5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6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7__FDSAUDITLINK__" hidden="1">{"fdsup://IBCentral/FAT Viewer?action=UPDATE&amp;creator=factset&amp;DOC_NAME=fat:reuters_qtrly_source_window.fat&amp;display_string=Audit&amp;DYN_ARGS=TRUE&amp;VAR:ID1=261088&amp;VAR:RCODE=STLD&amp;VAR:SDATE=20110399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8__FDSAUDITLINK__" hidden="1">{"fdsup://IBCentral/FAT Viewer?action=UPDATE&amp;creator=factset&amp;DOC_NAME=fat:reuters_qtrly_source_window.fat&amp;display_string=Audit&amp;DYN_ARGS=TRUE&amp;VAR:ID1=50242410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9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__123Graph_DCHART_11" hidden="1">#REF!</definedName>
    <definedName name="_16__FDSAUDITLINK__" hidden="1">{"fdsup://IBCentral/FAT Viewer?action=UPDATE&amp;creator=factset&amp;DOC_NAME=fat:reuters_qtrly_shs_src_window.fat&amp;display_string=Audit&amp;DYN_ARGS=TRUE&amp;VAR:ID1=14984710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hidden="1">{"fdsup://IBCentral/FAT Viewer?action=UPDATE&amp;creator=factset&amp;DOC_NAME=fat:reuters_qtrly_source_window.fat&amp;display_string=Audit&amp;DYN_ARGS=TRUE&amp;VAR:ID1=26873N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1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2__FDSAUDITLINK__" hidden="1">{"fdsup://IBCentral/FAT Viewer?action=UPDATE&amp;creator=factset&amp;DOC_NAME=fat:reuters_qtrly_source_window.fat&amp;display_string=Audit&amp;DYN_ARGS=TRUE&amp;VAR:ID1=41387510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3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4__FDSAUDITLINK__" hidden="1">{"fdsup://IBCentral/FAT Viewer?action=UPDATE&amp;creator=factset&amp;DOC_NAME=fat:reuters_qtrly_source_window.fat&amp;display_string=Audit&amp;DYN_ARGS=TRUE&amp;VAR:ID1=77434110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5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6__FDSAUDITLINK__" hidden="1">{"fdsup://IBCentral/FAT Viewer?action=UPDATE&amp;creator=factset&amp;DOC_NAME=fat:reuters_qtrly_source_window.fat&amp;display_string=Audit&amp;DYN_ARGS=TRUE&amp;VAR:ID1=20582620&amp;VAR:RCODE=STLD&amp;VAR:SDATE=20110199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7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8__FDSAUDITLINK__" hidden="1">{"fdsup://IBCentral/FAT Viewer?action=UPDATE&amp;creator=factset&amp;DOC_NAME=fat:reuters_qtrly_source_window.fat&amp;display_string=Audit&amp;DYN_ARGS=TRUE&amp;VAR:ID1=92552V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9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__123Graph_DCHART_12" hidden="1">#REF!</definedName>
    <definedName name="_17__FDSAUDITLINK__" hidden="1">{"fdsup://IBCentral/FAT Viewer?action=UPDATE&amp;creator=factset&amp;DOC_NAME=fat:reuters_qtrly_shs_src_window.fat&amp;display_string=Audit&amp;DYN_ARGS=TRUE&amp;VAR:ID1=87311L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0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71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72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4__FDSAUDITLINK__" hidden="1">{"fdsup://IBCentral/FAT Viewer?action=UPDATE&amp;creator=factset&amp;DOC_NAME=fat:reuters_qtrly_source_window.fat&amp;display_string=Audit&amp;DYN_ARGS=TRUE&amp;VAR:ID1=87311L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5__FDSAUDITLINK__" hidden="1">{"fdsup://IBCentral/FAT Viewer?action=UPDATE&amp;creator=factset&amp;DOC_NAME=fat:reuters_qtrly_source_window.fat&amp;display_string=Audit&amp;DYN_ARGS=TRUE&amp;VAR:ID1=19239V30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6__FDSAUDITLINK__" hidden="1">{"fdsup://IBCentral/FAT Viewer?action=UPDATE&amp;creator=factset&amp;DOC_NAME=fat:reuters_semi_source_window.fat&amp;display_string=Audit&amp;DYN_ARGS=TRUE&amp;VAR:ID1=TWT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7__FDSAUDITLINK__" hidden="1">{"fdsup://IBCentral/FAT Viewer?action=UPDATE&amp;creator=factset&amp;DOC_NAME=fat:reuters_semi_source_window.fat&amp;display_string=Audit&amp;DYN_ARGS=TRUE&amp;VAR:ID1=CCOI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8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9__FDSAUDITLINK__" hidden="1">{"fdsup://IBCentral/FAT Viewer?action=UPDATE&amp;creator=factset&amp;DOC_NAME=fat:reuters_qtrly_source_window.fat&amp;display_string=Audit&amp;DYN_ARGS=TRUE&amp;VAR:ID1=14984710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123Graph_DCHART_21" hidden="1">#REF!</definedName>
    <definedName name="_18__FDSAUDITLINK__" hidden="1">{"fdsup://IBCentral/FAT Viewer?action=UPDATE&amp;creator=factset&amp;DOC_NAME=fat:reuters_qtrly_shs_src_window.fat&amp;display_string=Audit&amp;DYN_ARGS=TRUE&amp;VAR:ID1=69545910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0__FDSAUDITLINK__" hidden="1">{"fdsup://IBCentral/FAT Viewer?action=UPDATE&amp;creator=factset&amp;DOC_NAME=fat:reuters_qtrly_source_window.fat&amp;display_string=Audit&amp;DYN_ARGS=TRUE&amp;VAR:ID1=69545910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1__FDSAUDITLINK__" hidden="1">{"fdsup://IBCentral/FAT Viewer?action=UPDATE&amp;creator=factset&amp;DOC_NAME=fat:reuters_semi_source_window.fat&amp;display_string=Audit&amp;DYN_ARGS=TRUE&amp;VAR:ID1=CBEY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2__FDSAUDITLINK__" hidden="1">{"fdsup://IBCentral/FAT Viewer?action=UPDATE&amp;creator=factset&amp;DOC_NAME=fat:reuters_semi_source_window.fat&amp;display_string=Audit&amp;DYN_ARGS=TRUE&amp;VAR:ID1=PAE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3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4__FDSAUDITLINK__" hidden="1">{"fdsup://IBCentral/FAT Viewer?action=UPDATE&amp;creator=factset&amp;DOC_NAME=fat:reuters_qtrly_source_window.fat&amp;display_string=Audit&amp;DYN_ARGS=TRUE&amp;VAR:ID1=218493&amp;VAR:RCODE=STLD&amp;VAR:SDATE=20110399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5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86__FDSAUDITLINK__" hidden="1">{"fdsup://IBCentral/FAT Viewer?action=UPDATE&amp;creator=factset&amp;DOC_NAME=fat:reuters_semi_source_window.fat&amp;display_string=Audit&amp;DYN_ARGS=TRUE&amp;VAR:ID1=B09LSH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87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8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9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__123Graph_DCHART_22" hidden="1">#REF!</definedName>
    <definedName name="_19__FDSAUDITLINK__" hidden="1">{"fdsup://IBCentral/FAT Viewer?action=UPDATE&amp;creator=factset&amp;DOC_NAME=fat:reuters_qtrly_shs_src_window.fat&amp;display_string=Audit&amp;DYN_ARGS=TRUE&amp;VAR:ID1=19239V30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0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1__FDSAUDITLINK__" hidden="1">{"fdsup://IBCentral/FAT Viewer?action=UPDATE&amp;creator=factset&amp;DOC_NAME=fat:reuters_qtrly_source_window.fat&amp;display_string=Audit&amp;DYN_ARGS=TRUE&amp;VAR:ID1=261088&amp;VAR:RCODE=STLD&amp;VAR:SDATE=20110399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2__FDSAUDITLINK__" hidden="1">{"fdsup://IBCentral/FAT Viewer?action=UPDATE&amp;creator=factset&amp;DOC_NAME=fat:reuters_qtrly_source_window.fat&amp;display_string=Audit&amp;DYN_ARGS=TRUE&amp;VAR:ID1=50242410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3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4__FDSAUDITLINK__" hidden="1">{"fdsup://IBCentral/FAT Viewer?action=UPDATE&amp;creator=factset&amp;DOC_NAME=fat:reuters_qtrly_source_window.fat&amp;display_string=Audit&amp;DYN_ARGS=TRUE&amp;VAR:ID1=26873N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5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6__FDSAUDITLINK__" hidden="1">{"fdsup://IBCentral/FAT Viewer?action=UPDATE&amp;creator=factset&amp;DOC_NAME=fat:reuters_qtrly_source_window.fat&amp;display_string=Audit&amp;DYN_ARGS=TRUE&amp;VAR:ID1=41387510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7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8__FDSAUDITLINK__" hidden="1">{"fdsup://IBCentral/FAT Viewer?action=UPDATE&amp;creator=factset&amp;DOC_NAME=fat:reuters_qtrly_source_window.fat&amp;display_string=Audit&amp;DYN_ARGS=TRUE&amp;VAR:ID1=77434110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9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ACCINV䂟ᄻȀༀ0̀䀀___0Ā0__00_000_xd8b8_䄏_0_0Ā0__永䄂_000剠䃡_0_0̃000谀䃌_0_000__谀䃌_0_0Ā0__谀䃌_000ꂀ섊_0_0̃000誠섁_0_0Ā0__誠섁_000ﳀ샟_0_0̃000햀샔_0_0Ā0__햀샔">#REF!</definedName>
    <definedName name="_1EXTRACT_ALL">#REF!</definedName>
    <definedName name="_2_">#REF!</definedName>
    <definedName name="_2__123Graph_ACHART_17" hidden="1">#REF!</definedName>
    <definedName name="_2__FDSAUDITLINK__" hidden="1">{"fdsup://directions/FAT Viewer?action=UPDATE&amp;creator=factset&amp;DYN_ARGS=TRUE&amp;DOC_NAME=FAT:FQL_AUDITING_CLIENT_TEMPLATE.FAT&amp;display_string=Audit&amp;VAR:KEY=QZIDCHCJQL&amp;VAR:QUERY=UkdGX0VOVFJQUl9WQUwoQU5OLDQwODI5LCwsLCwsTk9BVURJVCk=&amp;WINDOW=FIRST_POPUP&amp;HEIGHT=450&amp;WI","DTH=450&amp;START_MAXIMIZED=FALSE&amp;VAR:CALENDAR=US&amp;VAR:SYMBOL=B1VLVW&amp;VAR:INDEX=0"}</definedName>
    <definedName name="_20__123Graph_DCHART_9" hidden="1">#REF!</definedName>
    <definedName name="_20__FDSAUDITLINK__" hidden="1">{"fdsup://IBCentral/FAT Viewer?action=UPDATE&amp;creator=factset&amp;DOC_NAME=fat:reuters_qtrly_source_window.fat&amp;display_string=Audit&amp;DYN_ARGS=TRUE&amp;VAR:ID1=87311L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0__FDSAUDITLINK__" hidden="1">{"fdsup://IBCentral/FAT Viewer?action=UPDATE&amp;creator=factset&amp;DOC_NAME=fat:reuters_qtrly_source_window.fat&amp;display_string=Audit&amp;DYN_ARGS=TRUE&amp;VAR:ID1=20582620&amp;VAR:RCODE=STLD&amp;VAR:SDATE=20110199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1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2__FDSAUDITLINK__" hidden="1">{"fdsup://IBCentral/FAT Viewer?action=UPDATE&amp;creator=factset&amp;DOC_NAME=fat:reuters_qtrly_source_window.fat&amp;display_string=Audit&amp;DYN_ARGS=TRUE&amp;VAR:ID1=92552V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3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4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05__FDSAUDITLINK__" hidden="1">{"fdsup://IBCentral/FAT Viewer?action=UPDATE&amp;creator=factset&amp;DOC_NAME=fat:reuters_semi_source_window.fat&amp;display_string=Audit&amp;DYN_ARGS=TRUE&amp;VAR:ID1=B0M7KJ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06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07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08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9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__123Graph_ECHART_10" hidden="1">#REF!</definedName>
    <definedName name="_21__FDSAUDITLINK__" hidden="1">{"fdsup://IBCentral/FAT Viewer?action=UPDATE&amp;creator=factset&amp;DOC_NAME=fat:reuters_semi_source_window.fat&amp;display_string=Audit&amp;DYN_ARGS=TRUE&amp;VAR:ID1=TWT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0__FDSAUDITLINK__" hidden="1">{"fdsup://IBCentral/FAT Viewer?action=UPDATE&amp;creator=factset&amp;DOC_NAME=fat:reuters_qtrly_shs_src_window.fat&amp;display_string=Audit&amp;DYN_ARGS=TRUE&amp;VAR:ID1=M5147411&amp;VAR:RCODE=FDSSHSOUTDEPS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1__FDSAUDITLINK__" hidden="1">{"fdsup://IBCentral/FAT Viewer?action=UPDATE&amp;creator=factset&amp;DOC_NAME=fat:reuters_qtrly_source_window.fat&amp;display_string=Audit&amp;DYN_ARGS=TRUE&amp;VAR:ID1=37956X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2__FDSAUDITLINK__" hidden="1">{"fdsup://IBCentral/FAT Viewer?action=UPDATE&amp;creator=factset&amp;DOC_NAME=fat:reuters_semi_source_window.fat&amp;display_string=Audit&amp;DYN_ARGS=TRUE&amp;VAR:ID1=GCOM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3__FDSAUDITLINK__" hidden="1">{"fdsup://IBCentral/FAT Viewer?action=UPDATE&amp;creator=factset&amp;DOC_NAME=fat:reuters_qtrly_source_window.fat&amp;display_string=Audit&amp;DYN_ARGS=TRUE&amp;VAR:ID1=37956X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4__FDSAUDITLINK__" hidden="1">{"fdsup://IBCentral/FAT Viewer?action=UPDATE&amp;creator=factset&amp;DOC_NAME=fat:reuters_semi_source_window.fat&amp;display_string=Audit&amp;DYN_ARGS=TRUE&amp;VAR:ID1=GCOM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5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16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7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8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9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__123Graph_ECHART_12" hidden="1">#REF!</definedName>
    <definedName name="_22__FDSAUDITLINK__" hidden="1">{"fdsup://IBCentral/FAT Viewer?action=UPDATE&amp;creator=factset&amp;DOC_NAME=fat:reuters_semi_source_window.fat&amp;display_string=Audit&amp;DYN_ARGS=TRUE&amp;VAR:ID1=PAE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0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1__FDSAUDITLINK__" hidden="1">{"fdsup://IBCentral/FAT Viewer?action=UPDATE&amp;creator=factset&amp;DOC_NAME=fat:reuters_qtrly_source_window.fat&amp;display_string=Audit&amp;DYN_ARGS=TRUE&amp;VAR:ID1=77434110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2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3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4__FDSAUDITLINK__" hidden="1">{"fdsup://IBCentral/FAT Viewer?action=UPDATE&amp;creator=factset&amp;DOC_NAME=fat:reuters_semi_source_window.fat&amp;display_string=Audit&amp;DYN_ARGS=TRUE&amp;VAR:ID1=B0M7KJ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25__FDSAUDITLINK__" hidden="1">{"fdsup://IBCentral/FAT Viewer?action=UPDATE&amp;creator=factset&amp;DOC_NAME=fat:reuters_qtrly_source_window.fat&amp;display_string=Audit&amp;DYN_ARGS=TRUE&amp;VAR:ID1=261088&amp;VAR:RCODE=STLD&amp;VAR:SDATE=20110399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26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27__FDSAUDITLINK__" hidden="1">{"fdsup://IBCentral/FAT Viewer?action=UPDATE&amp;creator=factset&amp;DOC_NAME=fat:reuters_semi_source_window.fat&amp;display_string=Audit&amp;DYN_ARGS=TRUE&amp;VAR:ID1=B09LSH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92552V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9__FDSAUDITLINK__" hidden="1">{"fdsup://IBCentral/FAT Viewer?action=UPDATE&amp;creator=factset&amp;DOC_NAME=fat:reuters_qtrly_source_window.fat&amp;display_string=Audit&amp;DYN_ARGS=TRUE&amp;VAR:ID1=20582620&amp;VAR:RCODE=STLD&amp;VAR:SDATE=20110199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__123Graph_ECHART_22" hidden="1">#REF!</definedName>
    <definedName name="_23__FDSAUDITLINK__" hidden="1">{"fdsup://IBCentral/FAT Viewer?action=UPDATE&amp;creator=factset&amp;DOC_NAME=fat:reuters_qtrly_source_window.fat&amp;display_string=Audit&amp;DYN_ARGS=TRUE&amp;VAR:ID1=19239V30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0__FDSAUDITLINK__" hidden="1">{"fdsup://IBCentral/FAT Viewer?action=UPDATE&amp;creator=factset&amp;DOC_NAME=fat:reuters_qtrly_source_window.fat&amp;display_string=Audit&amp;DYN_ARGS=TRUE&amp;VAR:ID1=50242410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1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2__FDSAUDITLINK__" hidden="1">{"fdsup://IBCentral/FAT Viewer?action=UPDATE&amp;creator=factset&amp;DOC_NAME=fat:reuters_qtrly_source_window.fat&amp;display_string=Audit&amp;DYN_ARGS=TRUE&amp;VAR:ID1=41387510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3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4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35__FDSAUDITLINK__" hidden="1">{"fdsup://IBCentral/FAT Viewer?action=UPDATE&amp;creator=factset&amp;DOC_NAME=fat:reuters_qtrly_source_window.fat&amp;display_string=Audit&amp;DYN_ARGS=TRUE&amp;VAR:ID1=26873N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6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7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38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9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__123Graph_ECHART_9" hidden="1">#REF!</definedName>
    <definedName name="_24__FDSAUDITLINK__" hidden="1">{"fdsup://IBCentral/FAT Viewer?action=UPDATE&amp;creator=factset&amp;DOC_NAME=fat:reuters_semi_source_window.fat&amp;display_string=Audit&amp;DYN_ARGS=TRUE&amp;VAR:ID1=CCOI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40__FDSAUDITLINK__" hidden="1">{"fdsup://IBCentral/FAT Viewer?action=UPDATE&amp;creator=factset&amp;DOC_NAME=fat:reuters_qtrly_source_window.fat&amp;display_string=Audit&amp;DYN_ARGS=TRUE&amp;VAR:ID1=87311L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1__FDSAUDITLINK__" hidden="1">{"fdsup://IBCentral/FAT Viewer?action=UPDATE&amp;creator=factset&amp;DOC_NAME=fat:reuters_semi_source_window.fat&amp;display_string=Audit&amp;DYN_ARGS=TRUE&amp;VAR:ID1=TWT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42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3__FDSAUDITLINK__" hidden="1">{"fdsup://IBCentral/FAT Viewer?action=UPDATE&amp;creator=factset&amp;DOC_NAME=fat:reuters_qtrly_source_window.fat&amp;display_string=Audit&amp;DYN_ARGS=TRUE&amp;VAR:ID1=14984710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4__FDSAUDITLINK__" hidden="1">{"fdsup://IBCentral/FAT Viewer?action=UPDATE&amp;creator=factset&amp;DOC_NAME=fat:reuters_semi_source_window.fat&amp;display_string=Audit&amp;DYN_ARGS=TRUE&amp;VAR:ID1=CBEY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45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6__FDSAUDITLINK__" hidden="1">{"fdsup://IBCentral/FAT Viewer?action=UPDATE&amp;creator=factset&amp;DOC_NAME=fat:reuters_qtrly_source_window.fat&amp;display_string=Audit&amp;DYN_ARGS=TRUE&amp;VAR:ID1=19239V30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7__FDSAUDITLINK__" hidden="1">{"fdsup://IBCentral/FAT Viewer?action=UPDATE&amp;creator=factset&amp;DOC_NAME=fat:reuters_semi_source_window.fat&amp;display_string=Audit&amp;DYN_ARGS=TRUE&amp;VAR:ID1=CCOI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48__FDSAUDITLINK__" hidden="1">{"fdsup://IBCentral/FAT Viewer?action=UPDATE&amp;creator=factset&amp;DOC_NAME=fat:reuters_qtrly_source_window.fat&amp;display_string=Audit&amp;DYN_ARGS=TRUE&amp;VAR:ID1=69545910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9__FDSAUDITLINK__" hidden="1">{"fdsup://IBCentral/FAT Viewer?action=UPDATE&amp;creator=factset&amp;DOC_NAME=fat:reuters_semi_source_window.fat&amp;display_string=Audit&amp;DYN_ARGS=TRUE&amp;VAR:ID1=PAE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5__123Graph_FCHART_22" hidden="1">#REF!</definedName>
    <definedName name="_25__FDSAUDITLINK__" hidden="1">{"fdsup://IBCentral/FAT Viewer?action=UPDATE&amp;creator=factset&amp;DOC_NAME=fat:reuters_qtrly_source_window.fat&amp;display_string=Audit&amp;DYN_ARGS=TRUE&amp;VAR:ID1=37956X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0__FDSAUDITLINK__" hidden="1">{"fdsup://IBCentral/FAT Viewer?action=UPDATE&amp;creator=factset&amp;DOC_NAME=fat:reuters_semi_source_window.fat&amp;display_string=Audit&amp;DYN_ARGS=TRUE&amp;VAR:ID1=B09LSH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51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2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53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4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5__FDSAUDITLINK__" hidden="1">{"fdsup://IBCentral/FAT Viewer?action=UPDATE&amp;creator=factset&amp;DOC_NAME=fat:reuters_qtrly_source_window.fat&amp;display_string=Audit&amp;DYN_ARGS=TRUE&amp;VAR:ID1=92552V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6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57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58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59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6__123Graph_FCHART_9" hidden="1">#REF!</definedName>
    <definedName name="_26__FDSAUDITLINK__" hidden="1">{"fdsup://IBCentral/FAT Viewer?action=UPDATE&amp;creator=factset&amp;DOC_NAME=fat:reuters_semi_source_window.fat&amp;display_string=Audit&amp;DYN_ARGS=TRUE&amp;VAR:ID1=GCOM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60__FDSAUDITLINK__" hidden="1">{"fdsup://IBCentral/FAT Viewer?action=UPDATE&amp;creator=factset&amp;DOC_NAME=fat:reuters_semi_source_window.fat&amp;display_string=Audit&amp;DYN_ARGS=TRUE&amp;VAR:ID1=B0M7KJ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61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62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63__FDSAUDITLINK__" hidden="1">{"fdsup://IBCentral/FAT Viewer?action=UPDATE&amp;creator=factset&amp;DOC_NAME=fat:reuters_qtrly_source_window.fat&amp;display_string=Audit&amp;DYN_ARGS=TRUE&amp;VAR:ID1=37956X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4__FDSAUDITLINK__" hidden="1">{"fdsup://IBCentral/FAT Viewer?action=UPDATE&amp;creator=factset&amp;DOC_NAME=fat:reuters_semi_source_window.fat&amp;display_string=Audit&amp;DYN_ARGS=TRUE&amp;VAR:ID1=GCOM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65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66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67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8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9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0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71__FDSAUDITLINK__" hidden="1">{"fdsup://IBCentral/FAT Viewer?action=UPDATE&amp;creator=factset&amp;DOC_NAME=fat:reuters_qtrly_source_window.fat&amp;display_string=Audit&amp;DYN_ARGS=TRUE&amp;VAR:ID1=77434110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2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3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74__FDSAUDITLINK__" hidden="1">{"fdsup://IBCentral/FAT Viewer?action=UPDATE&amp;creator=factset&amp;DOC_NAME=fat:reuters_semi_source_window.fat&amp;display_string=Audit&amp;DYN_ARGS=TRUE&amp;VAR:ID1=B0M7KJ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75__FDSAUDITLINK__" hidden="1">{"fdsup://IBCentral/FAT Viewer?action=UPDATE&amp;creator=factset&amp;DOC_NAME=fat:reuters_qtrly_source_window.fat&amp;display_string=Audit&amp;DYN_ARGS=TRUE&amp;VAR:ID1=261088&amp;VAR:RCODE=STLD&amp;VAR:SDATE=20110399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76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77__FDSAUDITLINK__" hidden="1">{"fdsup://IBCentral/FAT Viewer?action=UPDATE&amp;creator=factset&amp;DOC_NAME=fat:reuters_semi_source_window.fat&amp;display_string=Audit&amp;DYN_ARGS=TRUE&amp;VAR:ID1=B09LSH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78__FDSAUDITLINK__" hidden="1">{"fdsup://IBCentral/FAT Viewer?action=UPDATE&amp;creator=factset&amp;DOC_NAME=fat:reuters_qtrly_source_window.fat&amp;display_string=Audit&amp;DYN_ARGS=TRUE&amp;VAR:ID1=92552V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9__FDSAUDITLINK__" hidden="1">{"fdsup://IBCentral/FAT Viewer?action=UPDATE&amp;creator=factset&amp;DOC_NAME=fat:reuters_qtrly_source_window.fat&amp;display_string=Audit&amp;DYN_ARGS=TRUE&amp;VAR:ID1=20582620&amp;VAR:RCODE=STLD&amp;VAR:SDATE=20110199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261088&amp;VAR:RCODE=STLD&amp;VAR:SDATE=20110699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0__FDSAUDITLINK__" hidden="1">{"fdsup://IBCentral/FAT Viewer?action=UPDATE&amp;creator=factset&amp;DOC_NAME=fat:reuters_qtrly_source_window.fat&amp;display_string=Audit&amp;DYN_ARGS=TRUE&amp;VAR:ID1=50242410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1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2__FDSAUDITLINK__" hidden="1">{"fdsup://IBCentral/FAT Viewer?action=UPDATE&amp;creator=factset&amp;DOC_NAME=fat:reuters_qtrly_source_window.fat&amp;display_string=Audit&amp;DYN_ARGS=TRUE&amp;VAR:ID1=41387510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3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4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85__FDSAUDITLINK__" hidden="1">{"fdsup://IBCentral/FAT Viewer?action=UPDATE&amp;creator=factset&amp;DOC_NAME=fat:reuters_qtrly_source_window.fat&amp;display_string=Audit&amp;DYN_ARGS=TRUE&amp;VAR:ID1=26873N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6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7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88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9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qtrly_source_window.fat&amp;display_string=Audit&amp;DYN_ARGS=TRUE&amp;VAR:ID1=50242410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qtrly_source_window.fat&amp;display_string=Audit&amp;DYN_ARGS=TRUE&amp;VAR:ID1=87311L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1__FDSAUDITLINK__" hidden="1">{"fdsup://IBCentral/FAT Viewer?action=UPDATE&amp;creator=factset&amp;DOC_NAME=fat:reuters_semi_source_window.fat&amp;display_string=Audit&amp;DYN_ARGS=TRUE&amp;VAR:ID1=TWT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92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3__FDSAUDITLINK__" hidden="1">{"fdsup://IBCentral/FAT Viewer?action=UPDATE&amp;creator=factset&amp;DOC_NAME=fat:reuters_qtrly_source_window.fat&amp;display_string=Audit&amp;DYN_ARGS=TRUE&amp;VAR:ID1=14984710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4__FDSAUDITLINK__" hidden="1">{"fdsup://IBCentral/FAT Viewer?action=UPDATE&amp;creator=factset&amp;DOC_NAME=fat:reuters_semi_source_window.fat&amp;display_string=Audit&amp;DYN_ARGS=TRUE&amp;VAR:ID1=CBEY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95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6__FDSAUDITLINK__" hidden="1">{"fdsup://IBCentral/FAT Viewer?action=UPDATE&amp;creator=factset&amp;DOC_NAME=fat:reuters_qtrly_source_window.fat&amp;display_string=Audit&amp;DYN_ARGS=TRUE&amp;VAR:ID1=19239V30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7__FDSAUDITLINK__" hidden="1">{"fdsup://IBCentral/FAT Viewer?action=UPDATE&amp;creator=factset&amp;DOC_NAME=fat:reuters_semi_source_window.fat&amp;display_string=Audit&amp;DYN_ARGS=TRUE&amp;VAR:ID1=CCOI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98__FDSAUDITLINK__" hidden="1">{"fdsup://IBCentral/FAT Viewer?action=UPDATE&amp;creator=factset&amp;DOC_NAME=fat:reuters_qtrly_source_window.fat&amp;display_string=Audit&amp;DYN_ARGS=TRUE&amp;VAR:ID1=69545910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9__FDSAUDITLINK__" hidden="1">{"fdsup://IBCentral/FAT Viewer?action=UPDATE&amp;creator=factset&amp;DOC_NAME=fat:reuters_semi_source_window.fat&amp;display_string=Audit&amp;DYN_ARGS=TRUE&amp;VAR:ID1=PAE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PRINT_ALL">#REF!</definedName>
    <definedName name="_3__123Graph_ACHART_21" hidden="1">#REF!</definedName>
    <definedName name="_3__FDSAUDITLINK__" hidden="1">{"fdsup://directions/FAT Viewer?action=UPDATE&amp;creator=factset&amp;DYN_ARGS=TRUE&amp;DOC_NAME=FAT:FQL_AUDITING_CLIENT_TEMPLATE.FAT&amp;display_string=Audit&amp;VAR:KEY=GNYPOBSNOD&amp;VAR:QUERY=UkdGX0VOVFJQUl9WQUwoU0VNSSw0MDgyOSwsLCwsLE5PQVVESVQp&amp;WINDOW=FIRST_POPUP&amp;HEIGHT=450&amp;WI","DTH=450&amp;START_MAXIMIZED=FALSE&amp;VAR:CALENDAR=US&amp;VAR:SYMBOL=B1VLVW&amp;VAR:INDEX=0"}</definedName>
    <definedName name="_30__FDSAUDITLINK__" hidden="1">{"fdsup://IBCentral/FAT Viewer?action=UPDATE&amp;creator=factset&amp;DOC_NAME=fat:reuters_qtrly_source_window.fat&amp;display_string=Audit&amp;DYN_ARGS=TRUE&amp;VAR:ID1=26873N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0__FDSAUDITLINK__" hidden="1">{"fdsup://IBCentral/FAT Viewer?action=UPDATE&amp;creator=factset&amp;DOC_NAME=fat:reuters_semi_source_window.fat&amp;display_string=Audit&amp;DYN_ARGS=TRUE&amp;VAR:ID1=B09LSH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01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2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03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4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5__FDSAUDITLINK__" hidden="1">{"fdsup://IBCentral/FAT Viewer?action=UPDATE&amp;creator=factset&amp;DOC_NAME=fat:reuters_qtrly_source_window.fat&amp;display_string=Audit&amp;DYN_ARGS=TRUE&amp;VAR:ID1=92552V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6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07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08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09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10__FDSAUDITLINK__" hidden="1">{"fdsup://IBCentral/FAT Viewer?action=UPDATE&amp;creator=factset&amp;DOC_NAME=fat:reuters_semi_source_window.fat&amp;display_string=Audit&amp;DYN_ARGS=TRUE&amp;VAR:ID1=B0M7KJ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11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37956X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3__FDSAUDITLINK__" hidden="1">{"fdsup://IBCentral/FAT Viewer?action=UPDATE&amp;creator=factset&amp;DOC_NAME=fat:reuters_semi_source_window.fat&amp;display_string=Audit&amp;DYN_ARGS=TRUE&amp;VAR:ID1=GCOM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14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15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16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7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8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19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20__FDSAUDITLINK__" hidden="1">{"fdsup://IBCentral/FAT Viewer?action=UPDATE&amp;creator=factset&amp;DOC_NAME=fat:reuters_qtrly_source_window.fat&amp;display_string=Audit&amp;DYN_ARGS=TRUE&amp;VAR:ID1=77434110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1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2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23__FDSAUDITLINK__" hidden="1">{"fdsup://IBCentral/FAT Viewer?action=UPDATE&amp;creator=factset&amp;DOC_NAME=fat:reuters_semi_source_window.fat&amp;display_string=Audit&amp;DYN_ARGS=TRUE&amp;VAR:ID1=B0M7KJ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24__FDSAUDITLINK__" hidden="1">{"fdsup://IBCentral/FAT Viewer?action=UPDATE&amp;creator=factset&amp;DOC_NAME=fat:reuters_qtrly_source_window.fat&amp;display_string=Audit&amp;DYN_ARGS=TRUE&amp;VAR:ID1=261088&amp;VAR:RCODE=STLD&amp;VAR:SDATE=20110399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5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26__FDSAUDITLINK__" hidden="1">{"fdsup://IBCentral/FAT Viewer?action=UPDATE&amp;creator=factset&amp;DOC_NAME=fat:reuters_semi_source_window.fat&amp;display_string=Audit&amp;DYN_ARGS=TRUE&amp;VAR:ID1=B09LSH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27__FDSAUDITLINK__" hidden="1">{"fdsup://IBCentral/FAT Viewer?action=UPDATE&amp;creator=factset&amp;DOC_NAME=fat:reuters_qtrly_source_window.fat&amp;display_string=Audit&amp;DYN_ARGS=TRUE&amp;VAR:ID1=92552V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8__FDSAUDITLINK__" hidden="1">{"fdsup://IBCentral/FAT Viewer?action=UPDATE&amp;creator=factset&amp;DOC_NAME=fat:reuters_qtrly_source_window.fat&amp;display_string=Audit&amp;DYN_ARGS=TRUE&amp;VAR:ID1=20582620&amp;VAR:RCODE=STLD&amp;VAR:SDATE=20110199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9__FDSAUDITLINK__" hidden="1">{"fdsup://IBCentral/FAT Viewer?action=UPDATE&amp;creator=factset&amp;DOC_NAME=fat:reuters_qtrly_source_window.fat&amp;display_string=Audit&amp;DYN_ARGS=TRUE&amp;VAR:ID1=50242410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30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1__FDSAUDITLINK__" hidden="1">{"fdsup://IBCentral/FAT Viewer?action=UPDATE&amp;creator=factset&amp;DOC_NAME=fat:reuters_qtrly_source_window.fat&amp;display_string=Audit&amp;DYN_ARGS=TRUE&amp;VAR:ID1=41387510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2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3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34__FDSAUDITLINK__" hidden="1">{"fdsup://IBCentral/FAT Viewer?action=UPDATE&amp;creator=factset&amp;DOC_NAME=fat:reuters_qtrly_source_window.fat&amp;display_string=Audit&amp;DYN_ARGS=TRUE&amp;VAR:ID1=26873N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5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6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37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38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87311L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41387510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0__FDSAUDITLINK__" hidden="1">{"fdsup://IBCentral/FAT Viewer?action=UPDATE&amp;creator=factset&amp;DOC_NAME=fat:reuters_semi_source_window.fat&amp;display_string=Audit&amp;DYN_ARGS=TRUE&amp;VAR:ID1=TWT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41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2__FDSAUDITLINK__" hidden="1">{"fdsup://IBCentral/FAT Viewer?action=UPDATE&amp;creator=factset&amp;DOC_NAME=fat:reuters_qtrly_source_window.fat&amp;display_string=Audit&amp;DYN_ARGS=TRUE&amp;VAR:ID1=14984710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3__FDSAUDITLINK__" hidden="1">{"fdsup://IBCentral/FAT Viewer?action=UPDATE&amp;creator=factset&amp;DOC_NAME=fat:reuters_semi_source_window.fat&amp;display_string=Audit&amp;DYN_ARGS=TRUE&amp;VAR:ID1=CBEY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44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5__FDSAUDITLINK__" hidden="1">{"fdsup://IBCentral/FAT Viewer?action=UPDATE&amp;creator=factset&amp;DOC_NAME=fat:reuters_qtrly_source_window.fat&amp;display_string=Audit&amp;DYN_ARGS=TRUE&amp;VAR:ID1=19239V30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6__FDSAUDITLINK__" hidden="1">{"fdsup://IBCentral/FAT Viewer?action=UPDATE&amp;creator=factset&amp;DOC_NAME=fat:reuters_semi_source_window.fat&amp;display_string=Audit&amp;DYN_ARGS=TRUE&amp;VAR:ID1=CCOI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47__FDSAUDITLINK__" hidden="1">{"fdsup://IBCentral/FAT Viewer?action=UPDATE&amp;creator=factset&amp;DOC_NAME=fat:reuters_qtrly_source_window.fat&amp;display_string=Audit&amp;DYN_ARGS=TRUE&amp;VAR:ID1=69545910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8__FDSAUDITLINK__" hidden="1">{"fdsup://IBCentral/FAT Viewer?action=UPDATE&amp;creator=factset&amp;DOC_NAME=fat:reuters_semi_source_window.fat&amp;display_string=Audit&amp;DYN_ARGS=TRUE&amp;VAR:ID1=PAE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49__FDSAUDITLINK__" hidden="1">{"fdsup://IBCentral/FAT Viewer?action=UPDATE&amp;creator=factset&amp;DOC_NAME=fat:reuters_semi_source_window.fat&amp;display_string=Audit&amp;DYN_ARGS=TRUE&amp;VAR:ID1=B09LSH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1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52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3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4__FDSAUDITLINK__" hidden="1">{"fdsup://IBCentral/FAT Viewer?action=UPDATE&amp;creator=factset&amp;DOC_NAME=fat:reuters_qtrly_source_window.fat&amp;display_string=Audit&amp;DYN_ARGS=TRUE&amp;VAR:ID1=92552V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5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56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57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58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59__FDSAUDITLINK__" hidden="1">{"fdsup://IBCentral/FAT Viewer?action=UPDATE&amp;creator=factset&amp;DOC_NAME=fat:reuters_semi_source_window.fat&amp;display_string=Audit&amp;DYN_ARGS=TRUE&amp;VAR:ID1=B0M7KJ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77434110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0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61__FDSAUDITLINK__" hidden="1">{"fdsup://IBCentral/FAT Viewer?action=UPDATE&amp;creator=factset&amp;DOC_NAME=fat:reuters_qtrly_source_window.fat&amp;display_string=Audit&amp;DYN_ARGS=TRUE&amp;VAR:ID1=37956X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2__FDSAUDITLINK__" hidden="1">{"fdsup://IBCentral/FAT Viewer?action=UPDATE&amp;creator=factset&amp;DOC_NAME=fat:reuters_semi_source_window.fat&amp;display_string=Audit&amp;DYN_ARGS=TRUE&amp;VAR:ID1=GCOM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63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64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65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6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7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68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69__FDSAUDITLINK__" hidden="1">{"fdsup://IBCentral/FAT Viewer?action=UPDATE&amp;creator=factset&amp;DOC_NAME=fat:reuters_qtrly_source_window.fat&amp;display_string=Audit&amp;DYN_ARGS=TRUE&amp;VAR:ID1=77434110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0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1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72__FDSAUDITLINK__" hidden="1">{"fdsup://IBCentral/FAT Viewer?action=UPDATE&amp;creator=factset&amp;DOC_NAME=fat:reuters_semi_source_window.fat&amp;display_string=Audit&amp;DYN_ARGS=TRUE&amp;VAR:ID1=B0M7KJ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73__FDSAUDITLINK__" hidden="1">{"fdsup://IBCentral/FAT Viewer?action=UPDATE&amp;creator=factset&amp;DOC_NAME=fat:reuters_qtrly_source_window.fat&amp;display_string=Audit&amp;DYN_ARGS=TRUE&amp;VAR:ID1=261088&amp;VAR:RCODE=STLD&amp;VAR:SDATE=20110399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4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75__FDSAUDITLINK__" hidden="1">{"fdsup://IBCentral/FAT Viewer?action=UPDATE&amp;creator=factset&amp;DOC_NAME=fat:reuters_semi_source_window.fat&amp;display_string=Audit&amp;DYN_ARGS=TRUE&amp;VAR:ID1=B09LSH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76__FDSAUDITLINK__" hidden="1">{"fdsup://IBCentral/FAT Viewer?action=UPDATE&amp;creator=factset&amp;DOC_NAME=fat:reuters_qtrly_source_window.fat&amp;display_string=Audit&amp;DYN_ARGS=TRUE&amp;VAR:ID1=92552V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7__FDSAUDITLINK__" hidden="1">{"fdsup://IBCentral/FAT Viewer?action=UPDATE&amp;creator=factset&amp;DOC_NAME=fat:reuters_qtrly_source_window.fat&amp;display_string=Audit&amp;DYN_ARGS=TRUE&amp;VAR:ID1=20582620&amp;VAR:RCODE=STLD&amp;VAR:SDATE=20110199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8__FDSAUDITLINK__" hidden="1">{"fdsup://IBCentral/FAT Viewer?action=UPDATE&amp;creator=factset&amp;DOC_NAME=fat:reuters_qtrly_source_window.fat&amp;display_string=Audit&amp;DYN_ARGS=TRUE&amp;VAR:ID1=50242410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9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20582620&amp;VAR:RCODE=STLD&amp;VAR:SDATE=20110499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0__FDSAUDITLINK__" hidden="1">{"fdsup://IBCentral/FAT Viewer?action=UPDATE&amp;creator=factset&amp;DOC_NAME=fat:reuters_qtrly_source_window.fat&amp;display_string=Audit&amp;DYN_ARGS=TRUE&amp;VAR:ID1=41387510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1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2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83__FDSAUDITLINK__" hidden="1">{"fdsup://IBCentral/FAT Viewer?action=UPDATE&amp;creator=factset&amp;DOC_NAME=fat:reuters_qtrly_source_window.fat&amp;display_string=Audit&amp;DYN_ARGS=TRUE&amp;VAR:ID1=26873N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4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5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86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7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8__FDSAUDITLINK__" hidden="1">{"fdsup://IBCentral/FAT Viewer?action=UPDATE&amp;creator=factset&amp;DOC_NAME=fat:reuters_qtrly_source_window.fat&amp;display_string=Audit&amp;DYN_ARGS=TRUE&amp;VAR:ID1=87311L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9__FDSAUDITLINK__" hidden="1">{"fdsup://IBCentral/FAT Viewer?action=UPDATE&amp;creator=factset&amp;DOC_NAME=fat:reuters_semi_source_window.fat&amp;display_string=Audit&amp;DYN_ARGS=TRUE&amp;VAR:ID1=TWT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90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1__FDSAUDITLINK__" hidden="1">{"fdsup://IBCentral/FAT Viewer?action=UPDATE&amp;creator=factset&amp;DOC_NAME=fat:reuters_qtrly_source_window.fat&amp;display_string=Audit&amp;DYN_ARGS=TRUE&amp;VAR:ID1=14984710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2__FDSAUDITLINK__" hidden="1">{"fdsup://IBCentral/FAT Viewer?action=UPDATE&amp;creator=factset&amp;DOC_NAME=fat:reuters_semi_source_window.fat&amp;display_string=Audit&amp;DYN_ARGS=TRUE&amp;VAR:ID1=CBEY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93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4__FDSAUDITLINK__" hidden="1">{"fdsup://IBCentral/FAT Viewer?action=UPDATE&amp;creator=factset&amp;DOC_NAME=fat:reuters_qtrly_source_window.fat&amp;display_string=Audit&amp;DYN_ARGS=TRUE&amp;VAR:ID1=19239V30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5__FDSAUDITLINK__" hidden="1">{"fdsup://IBCentral/FAT Viewer?action=UPDATE&amp;creator=factset&amp;DOC_NAME=fat:reuters_semi_source_window.fat&amp;display_string=Audit&amp;DYN_ARGS=TRUE&amp;VAR:ID1=CCOI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96__FDSAUDITLINK__" hidden="1">{"fdsup://IBCentral/FAT Viewer?action=UPDATE&amp;creator=factset&amp;DOC_NAME=fat:reuters_qtrly_source_window.fat&amp;display_string=Audit&amp;DYN_ARGS=TRUE&amp;VAR:ID1=69545910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7__FDSAUDITLINK__" hidden="1">{"fdsup://IBCentral/FAT Viewer?action=UPDATE&amp;creator=factset&amp;DOC_NAME=fat:reuters_semi_source_window.fat&amp;display_string=Audit&amp;DYN_ARGS=TRUE&amp;VAR:ID1=PAE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98__FDSAUDITLINK__" hidden="1">{"fdsup://IBCentral/FAT Viewer?action=UPDATE&amp;creator=factset&amp;DOC_NAME=fat:reuters_semi_source_window.fat&amp;display_string=Audit&amp;DYN_ARGS=TRUE&amp;VAR:ID1=B09LSH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99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ACCINV䂟ᄻȀༀ_̀䀀____Ā__________xd8b8_䄏____Ā___永䄂____剠䃡____̃___谀䃌________谀䃌____Ā___谀䃌____ꂀ섊____̃___誠섁____Ā___誠섁____ﳀ샟____̃___햀샔____Ā___햀샔">#REF!</definedName>
    <definedName name="_4__123Graph_ACHART_9" hidden="1">#REF!</definedName>
    <definedName name="_4__FDSAUDITLINK__" hidden="1">{"fdsup://directions/FAT Viewer?action=UPDATE&amp;creator=factset&amp;DYN_ARGS=TRUE&amp;DOC_NAME=FAT:FQL_AUDITING_CLIENT_TEMPLATE.FAT&amp;display_string=Audit&amp;VAR:KEY=OBWBCJWLSD&amp;VAR:QUERY=UkdGX0VOVFJQUl9WQUwoUVRSLDQwODI5LCwsLCwsTk9BVURJVCk=&amp;WINDOW=FIRST_POPUP&amp;HEIGHT=450&amp;WI","DTH=450&amp;START_MAXIMIZED=FALSE&amp;VAR:CALENDAR=US&amp;VAR:SYMBOL=B1VLVW&amp;VAR:INDEX=0"}</definedName>
    <definedName name="_40__FDSAUDITLINK__" hidden="1">{"fdsup://IBCentral/FAT Viewer?action=UPDATE&amp;creator=factset&amp;DOC_NAME=fat:reuters_qtrly_source_window.fat&amp;display_string=Audit&amp;DYN_ARGS=TRUE&amp;VAR:ID1=92552V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0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401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2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3__FDSAUDITLINK__" hidden="1">{"fdsup://IBCentral/FAT Viewer?action=UPDATE&amp;creator=factset&amp;DOC_NAME=fat:reuters_qtrly_source_window.fat&amp;display_string=Audit&amp;DYN_ARGS=TRUE&amp;VAR:ID1=92552V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4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405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406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07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08__FDSAUDITLINK__" hidden="1">{"fdsup://IBCentral/FAT Viewer?action=UPDATE&amp;creator=factset&amp;DOC_NAME=fat:reuters_semi_source_window.fat&amp;display_string=Audit&amp;DYN_ARGS=TRUE&amp;VAR:ID1=B0M7KJ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09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10__FDSAUDITLINK__" hidden="1">{"fdsup://IBCentral/FAT Viewer?action=UPDATE&amp;creator=factset&amp;DOC_NAME=fat:reuters_qtrly_source_window.fat&amp;display_string=Audit&amp;DYN_ARGS=TRUE&amp;VAR:ID1=37956X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semi_source_window.fat&amp;display_string=Audit&amp;DYN_ARGS=TRUE&amp;VAR:ID1=GCOM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12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13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414__FDSAUDITLINK__" hidden="1">{"fdsup://IBCentral/FAT Viewer?action=UPDATE&amp;creator=factset&amp;DOC_NAME=fat:reuters_qtrly_source_window.fat&amp;display_string=Audit&amp;DYN_ARGS=TRUE&amp;VAR:ID1=50242410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5__FDSAUDITLINK__" hidden="1">{"fdsup://IBCentral/FAT Viewer?action=UPDATE&amp;creator=factset&amp;DOC_NAME=fat:reuters_qtrly_source_window.fat&amp;display_string=Audit&amp;DYN_ARGS=TRUE&amp;VAR:ID1=41387510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6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17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418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19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semi_source_window.fat&amp;display_string=Audit&amp;DYN_ARGS=TRUE&amp;VAR:ID1=B09LSH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20__FDSAUDITLINK__" hidden="1">{"fdsup://IBCentral/FAT Viewer?action=UPDATE&amp;creator=factset&amp;DOC_NAME=fat:reuters_qtrly_source_window.fat&amp;display_string=Audit&amp;DYN_ARGS=TRUE&amp;VAR:ID1=77434110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1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22__FDSAUDITLINK__" hidden="1">{"fdsup://IBCentral/FAT Viewer?action=UPDATE&amp;creator=factset&amp;DOC_NAME=fat:reuters_semi_source_window.fat&amp;display_string=Audit&amp;DYN_ARGS=TRUE&amp;VAR:ID1=B0M7KJ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23__FDSAUDITLINK__" hidden="1">{"fdsup://IBCentral/FAT Viewer?action=UPDATE&amp;creator=factset&amp;DOC_NAME=fat:reuters_qtrly_source_window.fat&amp;display_string=Audit&amp;DYN_ARGS=TRUE&amp;VAR:ID1=261088&amp;VAR:RCODE=STLD&amp;VAR:SDATE=20110399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24__FDSAUDITLINK__" hidden="1">{"fdsup://IBCentral/FAT Viewer?action=UPDATE&amp;creator=factset&amp;DOC_NAME=fat:reuters_semi_source_window.fat&amp;display_string=Audit&amp;DYN_ARGS=TRUE&amp;VAR:ID1=B09LSH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25__FDSAUDITLINK__" hidden="1">{"fdsup://IBCentral/FAT Viewer?action=UPDATE&amp;creator=factset&amp;DOC_NAME=fat:reuters_qtrly_source_window.fat&amp;display_string=Audit&amp;DYN_ARGS=TRUE&amp;VAR:ID1=20582620&amp;VAR:RCODE=STLD&amp;VAR:SDATE=20110199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6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7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8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9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semi_source_window.fat&amp;display_string=Audit&amp;DYN_ARGS=TRUE&amp;VAR:ID1=B09LSH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430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1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32__FDSAUDITLINK__" hidden="1">{"fdsup://IBCentral/FAT Viewer?action=UPDATE&amp;creator=factset&amp;DOC_NAME=fat:reuters_semi_source_window.fat&amp;display_string=Audit&amp;DYN_ARGS=TRUE&amp;VAR:ID1=GCOM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33__FDSAUDITLINK__" hidden="1">{"fdsup://IBCentral/FAT Viewer?action=UPDATE&amp;creator=factset&amp;DOC_NAME=fat:reuters_qtrly_source_window.fat&amp;display_string=Audit&amp;DYN_ARGS=TRUE&amp;VAR:ID1=37956X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4__FDSAUDITLINK__" hidden="1">{"fdsup://IBCentral/FAT Viewer?action=UPDATE&amp;creator=factset&amp;DOC_NAME=fat:reuters_qtrly_source_window.fat&amp;display_string=Audit&amp;DYN_ARGS=TRUE&amp;VAR:ID1=41387510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5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36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7__FDSAUDITLINK__" hidden="1">{"fdsup://IBCentral/FAT Viewer?action=UPDATE&amp;creator=factset&amp;DOC_NAME=fat:reuters_qtrly_source_window.fat&amp;display_string=Audit&amp;DYN_ARGS=TRUE&amp;VAR:ID1=26873N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8__FDSAUDITLINK__" hidden="1">{"fdsup://IBCentral/FAT Viewer?action=UPDATE&amp;creator=factset&amp;DOC_NAME=fat:reuters_qtrly_source_window.fat&amp;display_string=Audit&amp;DYN_ARGS=TRUE&amp;VAR:ID1=77434110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9__FDSAUDITLINK__" hidden="1">{"fdsup://IBCentral/FAT Viewer?action=UPDATE&amp;creator=factset&amp;DOC_NAME=fat:reuters_semi_source_window.fat&amp;display_string=Audit&amp;DYN_ARGS=TRUE&amp;VAR:ID1=B09LSH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semi_source_window.fat&amp;display_string=Audit&amp;DYN_ARGS=TRUE&amp;VAR:ID1=B0M7KJ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40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1__FDSAUDITLINK__" hidden="1">{"fdsup://IBCentral/FAT Viewer?action=UPDATE&amp;creator=factset&amp;DOC_NAME=fat:reuters_semi_source_window.fat&amp;display_string=Audit&amp;DYN_ARGS=TRUE&amp;VAR:ID1=B0M7KJ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42__FDSAUDITLINK__" hidden="1">{"fdsup://IBCentral/FAT Viewer?action=UPDATE&amp;creator=factset&amp;DOC_NAME=fat:reuters_qtrly_source_window.fat&amp;display_string=Audit&amp;DYN_ARGS=TRUE&amp;VAR:ID1=50242410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3__FDSAUDITLINK__" hidden="1">{"fdsup://IBCentral/FAT Viewer?action=UPDATE&amp;creator=factset&amp;DOC_NAME=fat:reuters_semi_source_window.fat&amp;display_string=Audit&amp;DYN_ARGS=TRUE&amp;VAR:ID1=B0M7KJ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444__FDSAUDITLINK__" hidden="1">{"fdsup://IBCentral/FAT Viewer?action=UPDATE&amp;creator=factset&amp;DOC_NAME=fat:reuters_qtrly_source_window.fat&amp;display_string=Audit&amp;DYN_ARGS=TRUE&amp;VAR:ID1=20582620&amp;VAR:RCODE=STLD&amp;VAR:SDATE=20110499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5__FDSAUDITLINK__" hidden="1">{"fdsup://IBCentral/FAT Viewer?action=UPDATE&amp;creator=factset&amp;DOC_NAME=fat:reuters_qtrly_source_window.fat&amp;display_string=Audit&amp;DYN_ARGS=TRUE&amp;VAR:ID1=261088&amp;VAR:RCODE=STLD&amp;VAR:SDATE=20110699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46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7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48__FDSAUDITLINK__" hidden="1">{"fdsup://IBCentral/FAT Viewer?action=UPDATE&amp;creator=factset&amp;DOC_NAME=fat:reuters_semi_source_window.fat&amp;display_string=Audit&amp;DYN_ARGS=TRUE&amp;VAR:ID1=549343&amp;VAR:RCODE=FDSPFDSTKTOTAL&amp;VAR:SDATE=20110699&amp;VAR:FREQ=FSA&amp;VAR:RELITEM=RP&amp;VAR:CURRENCY=&amp;VAR:CURRSOURCE=E","XSHARE&amp;VAR:NATFREQ=FSA&amp;VAR:RFIELD=FINALIZED&amp;VAR:DB_TYPE=&amp;VAR:UNITS=M&amp;window=popup&amp;width=450&amp;height=300&amp;START_MAXIMIZED=FALSE"}</definedName>
    <definedName name="_449__FDSAUDITLINK__" hidden="1">{"fdsup://IBCentral/FAT Viewer?action=UPDATE&amp;creator=factset&amp;DOC_NAME=fat:reuters_semi_source_window.fat&amp;display_string=Audit&amp;DYN_ARGS=TRUE&amp;VAR:ID1=549343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semi_source_window.fat&amp;display_string=Audit&amp;DYN_ARGS=TRUE&amp;VAR:ID1=B0M7KJ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450__FDSAUDITLINK__" hidden="1">{"fdsup://IBCentral/FAT Viewer?action=UPDATE&amp;creator=factset&amp;DOC_NAME=fat:reuters_qtrly_source_window.fat&amp;display_string=Audit&amp;DYN_ARGS=TRUE&amp;VAR:ID1=92552V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1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52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3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4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55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6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7__FDSAUDITLINK__" hidden="1">{"fdsup://IBCentral/FAT Viewer?action=UPDATE&amp;creator=factset&amp;DOC_NAME=fat:reuters_semi_source_window.fat&amp;display_string=Audit&amp;DYN_ARGS=TRUE&amp;VAR:ID1=B09LSH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58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9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semi_source_window.fat&amp;display_string=Audit&amp;DYN_ARGS=TRUE&amp;VAR:ID1=549343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60__FDSAUDITLINK__" hidden="1">{"fdsup://IBCentral/FAT Viewer?action=UPDATE&amp;creator=factset&amp;DOC_NAME=fat:reuters_semi_source_window.fat&amp;display_string=Audit&amp;DYN_ARGS=TRUE&amp;VAR:ID1=549343&amp;VAR:RCODE=FDSPFDSTKTOTAL&amp;VAR:SDATE=20110699&amp;VAR:FREQ=FSA&amp;VAR:RELITEM=RP&amp;VAR:CURRENCY=&amp;VAR:CURRSOURCE=E","XSHARE&amp;VAR:NATFREQ=FSA&amp;VAR:RFIELD=FINALIZED&amp;VAR:DB_TYPE=&amp;VAR:UNITS=M&amp;window=popup&amp;width=450&amp;height=300&amp;START_MAXIMIZED=FALSE"}</definedName>
    <definedName name="_461__FDSAUDITLINK__" hidden="1">{"fdsup://IBCentral/FAT Viewer?action=UPDATE&amp;creator=factset&amp;DOC_NAME=fat:reuters_qtrly_source_window.fat&amp;display_string=Audit&amp;DYN_ARGS=TRUE&amp;VAR:ID1=92552V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2__FDSAUDITLINK__" hidden="1">{"fdsup://IBCentral/FAT Viewer?action=UPDATE&amp;creator=factset&amp;DOC_NAME=fat:reuters_semi_source_window.fat&amp;display_string=Audit&amp;DYN_ARGS=TRUE&amp;VAR:ID1=TWT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63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4__FDSAUDITLINK__" hidden="1">{"fdsup://IBCentral/FAT Viewer?action=UPDATE&amp;creator=factset&amp;DOC_NAME=fat:reuters_semi_source_window.fat&amp;display_string=Audit&amp;DYN_ARGS=TRUE&amp;VAR:ID1=B09LSH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465__FDSAUDITLINK__" hidden="1">{"fdsup://IBCentral/FAT Viewer?action=UPDATE&amp;creator=factset&amp;DOC_NAME=fat:reuters_semi_source_window.fat&amp;display_string=Audit&amp;DYN_ARGS=TRUE&amp;VAR:ID1=549343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66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7__FDSAUDITLINK__" hidden="1">{"fdsup://IBCentral/FAT Viewer?action=UPDATE&amp;creator=factset&amp;DOC_NAME=fat:reuters_qtrly_source_window.fat&amp;display_string=Audit&amp;DYN_ARGS=TRUE&amp;VAR:ID1=19239V30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8__FDSAUDITLINK__" hidden="1">{"fdsup://IBCentral/FAT Viewer?action=UPDATE&amp;creator=factset&amp;DOC_NAME=fat:reuters_semi_source_window.fat&amp;display_string=Audit&amp;DYN_ARGS=TRUE&amp;VAR:ID1=PAE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69__FDSAUDITLINK__" hidden="1">{"fdsup://IBCentral/FAT Viewer?action=UPDATE&amp;creator=factset&amp;DOC_NAME=fat:reuters_semi_source_window.fat&amp;display_string=Audit&amp;DYN_ARGS=TRUE&amp;VAR:ID1=CCOI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semi_source_window.fat&amp;display_string=Audit&amp;DYN_ARGS=TRUE&amp;VAR:ID1=549343&amp;VAR:RCODE=FDSPFDSTKTOTAL&amp;VAR:SDATE=20110699&amp;VAR:FREQ=FSA&amp;VAR:RELITEM=RP&amp;VAR:CURRENCY=&amp;VAR:CURRSOURCE=E","XSHARE&amp;VAR:NATFREQ=FSA&amp;VAR:RFIELD=FINALIZED&amp;VAR:DB_TYPE=&amp;VAR:UNITS=M&amp;window=popup&amp;width=450&amp;height=300&amp;START_MAXIMIZED=FALSE"}</definedName>
    <definedName name="_470__FDSAUDITLINK__" hidden="1">{"fdsup://IBCentral/FAT Viewer?action=UPDATE&amp;creator=factset&amp;DOC_NAME=fat:reuters_semi_source_window.fat&amp;display_string=Audit&amp;DYN_ARGS=TRUE&amp;VAR:ID1=B0M7KJ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71__FDSAUDITLINK__" hidden="1">{"fdsup://IBCentral/FAT Viewer?action=UPDATE&amp;creator=factset&amp;DOC_NAME=fat:reuters_semi_source_window.fat&amp;display_string=Audit&amp;DYN_ARGS=TRUE&amp;VAR:ID1=B0M7KJ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472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73__FDSAUDITLINK__" hidden="1">{"fdsup://IBCentral/FAT Viewer?action=UPDATE&amp;creator=factset&amp;DOC_NAME=fat:reuters_semi_source_window.fat&amp;display_string=Audit&amp;DYN_ARGS=TRUE&amp;VAR:ID1=CBEY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74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5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6__FDSAUDITLINK__" hidden="1">{"fdsup://IBCentral/FAT Viewer?action=UPDATE&amp;creator=factset&amp;DOC_NAME=fat:reuters_semi_source_window.fat&amp;display_string=Audit&amp;DYN_ARGS=TRUE&amp;VAR:ID1=B09LSH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77__FDSAUDITLINK__" hidden="1">{"fdsup://IBCentral/FAT Viewer?action=UPDATE&amp;creator=factset&amp;DOC_NAME=fat:reuters_qtrly_source_window.fat&amp;display_string=Audit&amp;DYN_ARGS=TRUE&amp;VAR:ID1=87311L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8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9__FDSAUDITLINK__" hidden="1">{"fdsup://IBCentral/FAT Viewer?action=UPDATE&amp;creator=factset&amp;DOC_NAME=fat:reuters_qtrly_source_window.fat&amp;display_string=Audit&amp;DYN_ARGS=TRUE&amp;VAR:ID1=69545910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76658210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0__FDSAUDITLINK__" hidden="1">{"fdsup://IBCentral/FAT Viewer?action=UPDATE&amp;creator=factset&amp;DOC_NAME=fat:reuters_semi_source_window.fat&amp;display_string=Audit&amp;DYN_ARGS=TRUE&amp;VAR:ID1=549343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92552V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2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83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4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5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7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8__FDSAUDITLINK__" hidden="1">{"fdsup://IBCentral/FAT Viewer?action=UPDATE&amp;creator=factset&amp;DOC_NAME=fat:reuters_semi_source_window.fat&amp;display_string=Audit&amp;DYN_ARGS=TRUE&amp;VAR:ID1=B09LSH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89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76658210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0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91__FDSAUDITLINK__" hidden="1">{"fdsup://IBCentral/FAT Viewer?action=UPDATE&amp;creator=factset&amp;DOC_NAME=fat:reuters_semi_source_window.fat&amp;display_string=Audit&amp;DYN_ARGS=TRUE&amp;VAR:ID1=549343&amp;VAR:RCODE=FDSPFDSTKTOTAL&amp;VAR:SDATE=20110699&amp;VAR:FREQ=FSA&amp;VAR:RELITEM=RP&amp;VAR:CURRENCY=&amp;VAR:CURRSOURCE=E","XSHARE&amp;VAR:NATFREQ=FSA&amp;VAR:RFIELD=FINALIZED&amp;VAR:DB_TYPE=&amp;VAR:UNITS=M&amp;window=popup&amp;width=450&amp;height=300&amp;START_MAXIMIZED=FALSE"}</definedName>
    <definedName name="_492__FDSAUDITLINK__" hidden="1">{"fdsup://IBCentral/FAT Viewer?action=UPDATE&amp;creator=factset&amp;DOC_NAME=fat:reuters_qtrly_source_window.fat&amp;display_string=Audit&amp;DYN_ARGS=TRUE&amp;VAR:ID1=92552V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3__FDSAUDITLINK__" hidden="1">{"fdsup://IBCentral/FAT Viewer?action=UPDATE&amp;creator=factset&amp;DOC_NAME=fat:reuters_semi_source_window.fat&amp;display_string=Audit&amp;DYN_ARGS=TRUE&amp;VAR:ID1=TWT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94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5__FDSAUDITLINK__" hidden="1">{"fdsup://IBCentral/FAT Viewer?action=UPDATE&amp;creator=factset&amp;DOC_NAME=fat:reuters_semi_source_window.fat&amp;display_string=Audit&amp;DYN_ARGS=TRUE&amp;VAR:ID1=B09LSH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496__FDSAUDITLINK__" hidden="1">{"fdsup://IBCentral/FAT Viewer?action=UPDATE&amp;creator=factset&amp;DOC_NAME=fat:reuters_semi_source_window.fat&amp;display_string=Audit&amp;DYN_ARGS=TRUE&amp;VAR:ID1=549343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97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8__FDSAUDITLINK__" hidden="1">{"fdsup://IBCentral/FAT Viewer?action=UPDATE&amp;creator=factset&amp;DOC_NAME=fat:reuters_qtrly_source_window.fat&amp;display_string=Audit&amp;DYN_ARGS=TRUE&amp;VAR:ID1=19239V30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9__FDSAUDITLINK__" hidden="1">{"fdsup://IBCentral/FAT Viewer?action=UPDATE&amp;creator=factset&amp;DOC_NAME=fat:reuters_semi_source_window.fat&amp;display_string=Audit&amp;DYN_ARGS=TRUE&amp;VAR:ID1=PAE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__123Graph_BCHART_10" hidden="1">#REF!</definedName>
    <definedName name="_5__FDSAUDITLINK__" hidden="1">{"fdsup://directions/FAT Viewer?action=UPDATE&amp;creator=factset&amp;DYN_ARGS=TRUE&amp;DOC_NAME=FAT:FQL_AUDITING_CLIENT_TEMPLATE.FAT&amp;display_string=Audit&amp;VAR:KEY=AHKTKZIDML&amp;VAR:QUERY=UkdGX0VOVFJQUl9WQUwoQU5OLDQwODI5LCwsLCwsTk9BVURJVCk=&amp;WINDOW=FIRST_POPUP&amp;HEIGHT=450&amp;WI","DTH=450&amp;START_MAXIMIZED=FALSE&amp;VAR:CALENDAR=US&amp;VAR:SYMBOL=B5N0P8&amp;VAR:INDEX=0"}</definedName>
    <definedName name="_50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0__FDSAUDITLINK__" hidden="1">{"fdsup://IBCentral/FAT Viewer?action=UPDATE&amp;creator=factset&amp;DOC_NAME=fat:reuters_semi_source_window.fat&amp;display_string=Audit&amp;DYN_ARGS=TRUE&amp;VAR:ID1=CCOI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01__FDSAUDITLINK__" hidden="1">{"fdsup://IBCentral/FAT Viewer?action=UPDATE&amp;creator=factset&amp;DOC_NAME=fat:reuters_semi_source_window.fat&amp;display_string=Audit&amp;DYN_ARGS=TRUE&amp;VAR:ID1=B0M7KJ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semi_source_window.fat&amp;display_string=Audit&amp;DYN_ARGS=TRUE&amp;VAR:ID1=B0M7KJ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03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04__FDSAUDITLINK__" hidden="1">{"fdsup://IBCentral/FAT Viewer?action=UPDATE&amp;creator=factset&amp;DOC_NAME=fat:reuters_semi_source_window.fat&amp;display_string=Audit&amp;DYN_ARGS=TRUE&amp;VAR:ID1=CBEY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05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6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7__FDSAUDITLINK__" hidden="1">{"fdsup://IBCentral/FAT Viewer?action=UPDATE&amp;creator=factset&amp;DOC_NAME=fat:reuters_semi_source_window.fat&amp;display_string=Audit&amp;DYN_ARGS=TRUE&amp;VAR:ID1=B09LSH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508__FDSAUDITLINK__" hidden="1">{"fdsup://IBCentral/FAT Viewer?action=UPDATE&amp;creator=factset&amp;DOC_NAME=fat:reuters_qtrly_source_window.fat&amp;display_string=Audit&amp;DYN_ARGS=TRUE&amp;VAR:ID1=87311L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9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0__FDSAUDITLINK__" hidden="1">{"fdsup://IBCentral/FAT Viewer?action=UPDATE&amp;creator=factset&amp;DOC_NAME=fat:reuters_qtrly_source_window.fat&amp;display_string=Audit&amp;DYN_ARGS=TRUE&amp;VAR:ID1=69545910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1__FDSAUDITLINK__" hidden="1">{"fdsup://IBCentral/FAT Viewer?action=UPDATE&amp;creator=factset&amp;DOC_NAME=fat:reuters_semi_source_window.fat&amp;display_string=Audit&amp;DYN_ARGS=TRUE&amp;VAR:ID1=GCOM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12__FDSAUDITLINK__" hidden="1">{"fdsup://IBCentral/FAT Viewer?action=UPDATE&amp;creator=factset&amp;DOC_NAME=fat:reuters_qtrly_source_window.fat&amp;display_string=Audit&amp;DYN_ARGS=TRUE&amp;VAR:ID1=37956X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3__FDSAUDITLINK__" hidden="1">{"fdsup://IBCentral/FAT Viewer?action=UPDATE&amp;creator=factset&amp;DOC_NAME=fat:reuters_qtrly_source_window.fat&amp;display_string=Audit&amp;DYN_ARGS=TRUE&amp;VAR:ID1=41387510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4__FDSAUDITLINK__" hidden="1">{"fdsup://IBCentral/FAT Viewer?action=UPDATE&amp;creator=factset&amp;DOC_NAME=fat:reuters_qtrly_source_window.fat&amp;display_string=Audit&amp;DYN_ARGS=TRUE&amp;VAR:ID1=77434110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5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6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17__FDSAUDITLINK__" hidden="1">{"fdsup://IBCentral/FAT Viewer?action=UPDATE&amp;creator=factset&amp;DOC_NAME=fat:reuters_qtrly_source_window.fat&amp;display_string=Audit&amp;DYN_ARGS=TRUE&amp;VAR:ID1=26873N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8__FDSAUDITLINK__" hidden="1">{"fdsup://IBCentral/FAT Viewer?action=UPDATE&amp;creator=factset&amp;DOC_NAME=fat:reuters_semi_source_window.fat&amp;display_string=Audit&amp;DYN_ARGS=TRUE&amp;VAR:ID1=B09LSH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19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semi_source_window.fat&amp;display_string=Audit&amp;DYN_ARGS=TRUE&amp;VAR:ID1=GCOM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20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21__FDSAUDITLINK__" hidden="1">{"fdsup://IBCentral/FAT Viewer?action=UPDATE&amp;creator=factset&amp;DOC_NAME=fat:reuters_semi_source_window.fat&amp;display_string=Audit&amp;DYN_ARGS=TRUE&amp;VAR:ID1=B0M7KJ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522__FDSAUDITLINK__" hidden="1">{"fdsup://IBCentral/FAT Viewer?action=UPDATE&amp;creator=factset&amp;DOC_NAME=fat:reuters_qtrly_source_window.fat&amp;display_string=Audit&amp;DYN_ARGS=TRUE&amp;VAR:ID1=20582620&amp;VAR:RCODE=STLD&amp;VAR:SDATE=20110499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3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4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25__FDSAUDITLINK__" hidden="1">{"fdsup://IBCentral/FAT Viewer?action=UPDATE&amp;creator=factset&amp;DOC_NAME=fat:reuters_semi_source_window.fat&amp;display_string=Audit&amp;DYN_ARGS=TRUE&amp;VAR:ID1=B09LSH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526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7__FDSAUDITLINK__" hidden="1">{"fdsup://IBCentral/FAT Viewer?action=UPDATE&amp;creator=factset&amp;DOC_NAME=fat:reuters_qtrly_source_window.fat&amp;display_string=Audit&amp;DYN_ARGS=TRUE&amp;VAR:ID1=50242410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8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29__FDSAUDITLINK__" hidden="1">{"fdsup://IBCentral/FAT Viewer?action=UPDATE&amp;creator=factset&amp;DOC_NAME=fat:reuters_qtrly_source_window.fat&amp;display_string=Audit&amp;DYN_ARGS=TRUE&amp;VAR:ID1=92552V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ource_window.fat&amp;display_string=Audit&amp;DYN_ARGS=TRUE&amp;VAR:ID1=37956X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0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1__FDSAUDITLINK__" hidden="1">{"fdsup://IBCentral/FAT Viewer?action=UPDATE&amp;creator=factset&amp;DOC_NAME=fat:reuters_semi_source_window.fat&amp;display_string=Audit&amp;DYN_ARGS=TRUE&amp;VAR:ID1=B0M7KJ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32__FDSAUDITLINK__" hidden="1">{"fdsup://IBCentral/FAT Viewer?action=UPDATE&amp;creator=factset&amp;DOC_NAME=fat:reuters_qtrly_source_window.fat&amp;display_string=Audit&amp;DYN_ARGS=TRUE&amp;VAR:ID1=261088&amp;VAR:RCODE=STLD&amp;VAR:SDATE=20110699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33__FDSAUDITLINK__" hidden="1">{"fdsup://IBCentral/FAT Viewer?action=UPDATE&amp;creator=factset&amp;DOC_NAME=fat:reuters_semi_source_window.fat&amp;display_string=Audit&amp;DYN_ARGS=TRUE&amp;VAR:ID1=549343&amp;VAR:RCODE=FDSPFDSTKTOTAL&amp;VAR:SDATE=20110699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34__FDSAUDITLINK__" hidden="1">{"fdsup://IBCentral/FAT Viewer?action=UPDATE&amp;creator=factset&amp;DOC_NAME=fat:reuters_semi_source_window.fat&amp;display_string=Audit&amp;DYN_ARGS=TRUE&amp;VAR:ID1=549343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535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6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7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8__FDSAUDITLINK__" hidden="1">{"fdsup://IBCentral/FAT Viewer?action=UPDATE&amp;creator=factset&amp;DOC_NAME=fat:reuters_semi_source_window.fat&amp;display_string=Audit&amp;DYN_ARGS=TRUE&amp;VAR:ID1=B09LSH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39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0__FDSAUDITLINK__" hidden="1">{"fdsup://IBCentral/FAT Viewer?action=UPDATE&amp;creator=factset&amp;DOC_NAME=fat:reuters_qtrly_source_window.fat&amp;display_string=Audit&amp;DYN_ARGS=TRUE&amp;VAR:ID1=19239V30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1__FDSAUDITLINK__" hidden="1">{"fdsup://IBCentral/FAT Viewer?action=UPDATE&amp;creator=factset&amp;DOC_NAME=fat:reuters_semi_source_window.fat&amp;display_string=Audit&amp;DYN_ARGS=TRUE&amp;VAR:ID1=PAE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42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43__FDSAUDITLINK__" hidden="1">{"fdsup://IBCentral/FAT Viewer?action=UPDATE&amp;creator=factset&amp;DOC_NAME=fat:reuters_qtrly_source_window.fat&amp;display_string=Audit&amp;DYN_ARGS=TRUE&amp;VAR:ID1=87311L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4__FDSAUDITLINK__" hidden="1">{"fdsup://IBCentral/FAT Viewer?action=UPDATE&amp;creator=factset&amp;DOC_NAME=fat:reuters_qtrly_source_window.fat&amp;display_string=Audit&amp;DYN_ARGS=TRUE&amp;VAR:ID1=92552V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5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6__FDSAUDITLINK__" hidden="1">{"fdsup://IBCentral/FAT Viewer?action=UPDATE&amp;creator=factset&amp;DOC_NAME=fat:reuters_semi_source_window.fat&amp;display_string=Audit&amp;DYN_ARGS=TRUE&amp;VAR:ID1=549343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547__FDSAUDITLINK__" hidden="1">{"fdsup://IBCentral/FAT Viewer?action=UPDATE&amp;creator=factset&amp;DOC_NAME=fat:reuters_semi_source_window.fat&amp;display_string=Audit&amp;DYN_ARGS=TRUE&amp;VAR:ID1=B0M7KJ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548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9__FDSAUDITLINK__" hidden="1">{"fdsup://IBCentral/FAT Viewer?action=UPDATE&amp;creator=factset&amp;DOC_NAME=fat:reuters_semi_source_window.fat&amp;display_string=Audit&amp;DYN_ARGS=TRUE&amp;VAR:ID1=B09LSH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semi_source_window.fat&amp;display_string=Audit&amp;DYN_ARGS=TRUE&amp;VAR:ID1=B09LSH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50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51__FDSAUDITLINK__" hidden="1">{"fdsup://IBCentral/FAT Viewer?action=UPDATE&amp;creator=factset&amp;DOC_NAME=fat:reuters_semi_source_window.fat&amp;display_string=Audit&amp;DYN_ARGS=TRUE&amp;VAR:ID1=TWT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52__FDSAUDITLINK__" hidden="1">{"fdsup://IBCentral/FAT Viewer?action=UPDATE&amp;creator=factset&amp;DOC_NAME=fat:reuters_semi_source_window.fat&amp;display_string=Audit&amp;DYN_ARGS=TRUE&amp;VAR:ID1=B0M7KJ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53__FDSAUDITLINK__" hidden="1">{"fdsup://IBCentral/FAT Viewer?action=UPDATE&amp;creator=factset&amp;DOC_NAME=fat:reuters_semi_source_window.fat&amp;display_string=Audit&amp;DYN_ARGS=TRUE&amp;VAR:ID1=CBEY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54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5__FDSAUDITLINK__" hidden="1">{"fdsup://IBCentral/FAT Viewer?action=UPDATE&amp;creator=factset&amp;DOC_NAME=fat:reuters_qtrly_source_window.fat&amp;display_string=Audit&amp;DYN_ARGS=TRUE&amp;VAR:ID1=69545910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6__FDSAUDITLINK__" hidden="1">{"fdsup://IBCentral/FAT Viewer?action=UPDATE&amp;creator=factset&amp;DOC_NAME=fat:reuters_semi_source_window.fat&amp;display_string=Audit&amp;DYN_ARGS=TRUE&amp;VAR:ID1=549343&amp;VAR:RCODE=FDSPFDSTKTOTAL&amp;VAR:SDATE=20110699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57__FDSAUDITLINK__" hidden="1">{"fdsup://IBCentral/FAT Viewer?action=UPDATE&amp;creator=factset&amp;DOC_NAME=fat:reuters_semi_source_window.fat&amp;display_string=Audit&amp;DYN_ARGS=TRUE&amp;VAR:ID1=CCOI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58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0__FDSAUDITLINK__" hidden="1">{"fdsup://directions/FAT Viewer?action=UPDATE&amp;creator=factset&amp;DYN_ARGS=TRUE&amp;DOC_NAME=FAT:FQL_AUDITING_CLIENT_TEMPLATE.FAT&amp;display_string=Audit&amp;VAR:KEY=ZIVIXUDYHW&amp;VAR:QUERY=KEZGX0VCSVREQV9PUEVSKExUTSw0MTExMClARkZfRUJJVERBX09QRVIoTFRNLDApKQ==&amp;WINDOW=FIRST_POP","UP&amp;HEIGHT=450&amp;WIDTH=450&amp;START_MAXIMIZED=FALSE&amp;VAR:CALENDAR=US&amp;VAR:SYMBOL=MLM&amp;VAR:INDEX=0"}</definedName>
    <definedName name="_562__FDSAUDITLINK__" hidden="1">{"fdsup://directions/FAT Viewer?action=UPDATE&amp;creator=factset&amp;DYN_ARGS=TRUE&amp;DOC_NAME=FAT:FQL_AUDITING_CLIENT_TEMPLATE.FAT&amp;display_string=Audit&amp;VAR:KEY=ZUFMBETCRA&amp;VAR:QUERY=KEZGX1NBTEVTKExUTSw0MTExMClARkZfU0FMRVMoTFRNLDApKQ==&amp;WINDOW=FIRST_POPUP&amp;HEIGHT=450&amp;WI","DTH=450&amp;START_MAXIMIZED=FALSE&amp;VAR:CALENDAR=US&amp;VAR:SYMBOL=711075&amp;VAR:INDEX=0"}</definedName>
    <definedName name="_563__FDSAUDITLINK__" hidden="1">{"fdsup://directions/FAT Viewer?action=UPDATE&amp;creator=factset&amp;DYN_ARGS=TRUE&amp;DOC_NAME=FAT:FQL_AUDITING_CLIENT_TEMPLATE.FAT&amp;display_string=Audit&amp;VAR:KEY=URUVIZYBYX&amp;VAR:QUERY=KEZGX1NBTEVTKExUTSw0MTExMClARkZfU0FMRVMoTFRNLDApKQ==&amp;WINDOW=FIRST_POPUP&amp;HEIGHT=450&amp;WI","DTH=450&amp;START_MAXIMIZED=FALSE&amp;VAR:CALENDAR=US&amp;VAR:SYMBOL=450270&amp;VAR:INDEX=0"}</definedName>
    <definedName name="_565__FDSAUDITLINK__" hidden="1">{"fdsup://directions/FAT Viewer?action=UPDATE&amp;creator=factset&amp;DYN_ARGS=TRUE&amp;DOC_NAME=FAT:FQL_AUDITING_CLIENT_TEMPLATE.FAT&amp;display_string=Audit&amp;VAR:KEY=DCDARGLIXS&amp;VAR:QUERY=KEZGX1NBTEVTKExUTSw0MTExMClARkZfU0FMRVMoTFRNLDApKQ==&amp;WINDOW=FIRST_POPUP&amp;HEIGHT=450&amp;WI","DTH=450&amp;START_MAXIMIZED=FALSE&amp;VAR:CALENDAR=US&amp;VAR:SYMBOL=VMC&amp;VAR:INDEX=0"}</definedName>
    <definedName name="_567__FDSAUDITLINK__" hidden="1">{"fdsup://Directions/FactSet Auditing Viewer?action=AUDIT_VALUE&amp;DB=129&amp;ID1=88249110&amp;VALUEID=01001&amp;SDATE=2011&amp;PERIODTYPE=ANN_STD&amp;SCFT=3&amp;window=popup_no_bar&amp;width=385&amp;height=120&amp;START_MAXIMIZED=FALSE&amp;creator=factset&amp;display_string=Audit"}</definedName>
    <definedName name="_569__FDSAUDITLINK__" hidden="1">{"fdsup://directions/FAT Viewer?action=UPDATE&amp;creator=factset&amp;DYN_ARGS=TRUE&amp;DOC_NAME=FAT:FQL_AUDITING_CLIENT_TEMPLATE.FAT&amp;display_string=Audit&amp;VAR:KEY=VANWHETCXS&amp;VAR:QUERY=KEZGX1NBTEVTKExUTSw0MTExMClARkZfU0FMRVMoTFRNLDApKQ==&amp;WINDOW=FIRST_POPUP&amp;HEIGHT=450&amp;WI","DTH=450&amp;START_MAXIMIZED=FALSE&amp;VAR:CALENDAR=US&amp;VAR:SYMBOL=MLM&amp;VAR:INDEX=0"}</definedName>
    <definedName name="_57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semi_source_window.fat&amp;display_string=Audit&amp;DYN_ARGS=TRUE&amp;VAR:ID1=B0M7KJ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77434110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123Graph_BCHART_12" hidden="1">#REF!</definedName>
    <definedName name="_6__FDSAUDITLINK__" hidden="1">{"fdsup://directions/FAT Viewer?action=UPDATE&amp;creator=factset&amp;DYN_ARGS=TRUE&amp;DOC_NAME=FAT:FQL_AUDITING_CLIENT_TEMPLATE.FAT&amp;display_string=Audit&amp;VAR:KEY=VIBYRUBYXM&amp;VAR:QUERY=UkdGX0VOVFJQUl9WQUwoQU5OLDQwODI5LCwsLCwsTk9BVURJVCk=&amp;WINDOW=FIRST_POPUP&amp;HEIGHT=450&amp;WI","DTH=450&amp;START_MAXIMIZED=FALSE&amp;VAR:CALENDAR=US&amp;VAR:SYMBOL=B1VLVW&amp;VAR:INDEX=0"}</definedName>
    <definedName name="_60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semi_source_window.fat&amp;display_string=Audit&amp;DYN_ARGS=TRUE&amp;VAR:ID1=B0M7KJ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261088&amp;VAR:RCODE=STLD&amp;VAR:SDATE=20110699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semi_source_window.fat&amp;display_string=Audit&amp;DYN_ARGS=TRUE&amp;VAR:ID1=549343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20582620&amp;VAR:RCODE=STLD&amp;VAR:SDATE=20110499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50242410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semi_source_window.fat&amp;display_string=Audit&amp;DYN_ARGS=TRUE&amp;VAR:ID1=549343&amp;VAR:RCODE=FDSPFDSTKTOTAL&amp;VAR:SDATE=20110699&amp;VAR:FREQ=FSA&amp;VAR:RELITEM=RP&amp;VAR:CURRENCY=&amp;VAR:CURRSOURCE=E","XSHARE&amp;VAR:NATFREQ=FSA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26873N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2__FDSAUDITLINK__" hidden="1">{"fdsup://Directions/FactSet Auditing Viewer?action=AUDIT_VALUE&amp;DB=129&amp;ID1=711075&amp;VALUEID=01149&amp;SDATE=2011&amp;PERIODTYPE=ANN_STD&amp;SCFT=3&amp;window=popup_no_bar&amp;width=385&amp;height=120&amp;START_MAXIMIZED=FALSE&amp;creator=factset&amp;display_string=Audit"}</definedName>
    <definedName name="_7__123Graph_BCHART_17" hidden="1">#REF!</definedName>
    <definedName name="_7__FDSAUDITLINK__" hidden="1">{"fdsup://IBCentral/FAT Viewer?action=UPDATE&amp;creator=factset&amp;DOC_NAME=fat:reuters_semi_source_window.fat&amp;display_string=Audit&amp;DYN_ARGS=TRUE&amp;VAR:ID1=549343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76658210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ource_window.fat&amp;display_string=Audit&amp;DYN_ARGS=TRUE&amp;VAR:ID1=92552V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76658210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semi_source_window.fat&amp;display_string=Audit&amp;DYN_ARGS=TRUE&amp;VAR:ID1=B09LSH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41387510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ource_window.fat&amp;display_string=Audit&amp;DYN_ARGS=TRUE&amp;VAR:ID1=87311L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123Graph_BCHART_9" hidden="1">#REF!</definedName>
    <definedName name="_8__FDSAUDITLINK__" hidden="1">{"fdsup://directions/FAT Viewer?action=UPDATE&amp;creator=factset&amp;DYN_ARGS=TRUE&amp;DOC_NAME=FAT:FQL_AUDITING_CLIENT_TEMPLATE.FAT&amp;display_string=Audit&amp;VAR:KEY=ADQTCXCLUX&amp;VAR:QUERY=SlVMSUFOKElDX0VTVElNQVRFKEVCSVREQSxNRUFOLE5UTV9UV0EsLDQwNzkyKS5kYXRlcyk=&amp;WINDOW=FIRST","_POPUP&amp;HEIGHT=450&amp;WIDTH=450&amp;START_MAXIMIZED=FALSE&amp;VAR:CALENDAR=US&amp;VAR:SYMBOL=ABVT&amp;VAR:INDEX=0"}</definedName>
    <definedName name="_80__FDSAUDITLINK__" hidden="1">{"fdsup://IBCentral/FAT Viewer?action=UPDATE&amp;creator=factset&amp;DOC_NAME=fat:reuters_semi_source_window.fat&amp;display_string=Audit&amp;DYN_ARGS=TRUE&amp;VAR:ID1=CCOI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92552V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semi_source_window.fat&amp;display_string=Audit&amp;DYN_ARGS=TRUE&amp;VAR:ID1=B09LSH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76658210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semi_source_window.fat&amp;display_string=Audit&amp;DYN_ARGS=TRUE&amp;VAR:ID1=TWT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semi_source_window.fat&amp;display_string=Audit&amp;DYN_ARGS=TRUE&amp;VAR:ID1=B0M7KJ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semi_source_window.fat&amp;display_string=Audit&amp;DYN_ARGS=TRUE&amp;VAR:ID1=549343&amp;VAR:RCODE=FDSPFDSTKTOTAL&amp;VAR:SDATE=20110699&amp;VAR:FREQ=FSA&amp;VAR:RELITEM=RP&amp;VAR:CURRENCY=&amp;VAR:CURRSOURCE=E","XSHARE&amp;VAR:NATFREQ=FSA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19239V30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__123Graph_CCHART_10" hidden="1">#REF!</definedName>
    <definedName name="_9__FDSAUDITLINK__" hidden="1">{"fdsup://directions/FAT Viewer?action=UPDATE&amp;creator=factset&amp;DYN_ARGS=TRUE&amp;DOC_NAME=FAT:FQL_AUDITING_CLIENT_TEMPLATE.FAT&amp;display_string=Audit&amp;VAR:KEY=ADQTCXCLUX&amp;VAR:QUERY=SlVMSUFOKElDX0VTVElNQVRFKEVCSVREQSxNRUFOLE5UTV9UV0EsLDQwNzkyKS5kYXRlcyk=&amp;WINDOW=FIRST","_POPUP&amp;HEIGHT=450&amp;WIDTH=450&amp;START_MAXIMIZED=FALSE&amp;VAR:CALENDAR=US&amp;VAR:SYMBOL=ABVT&amp;VAR:INDEX=0"}</definedName>
    <definedName name="_90__FDSAUDITLINK__" hidden="1">{"fdsup://IBCentral/FAT Viewer?action=UPDATE&amp;creator=factset&amp;DOC_NAME=fat:reuters_semi_source_window.fat&amp;display_string=Audit&amp;DYN_ARGS=TRUE&amp;VAR:ID1=CBEY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semi_source_window.fat&amp;display_string=Audit&amp;DYN_ARGS=TRUE&amp;VAR:ID1=B09LSH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semi_source_window.fat&amp;display_string=Audit&amp;DYN_ARGS=TRUE&amp;VAR:ID1=B0M7KJ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semi_source_window.fat&amp;display_string=Audit&amp;DYN_ARGS=TRUE&amp;VAR:ID1=PAE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semi_source_window.fat&amp;display_string=Audit&amp;DYN_ARGS=TRUE&amp;VAR:ID1=549343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76658210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i2">#REF!</definedName>
    <definedName name="_ALT_X">#REF!</definedName>
    <definedName name="_ass1">#REF!</definedName>
    <definedName name="_aud2">#REF!</definedName>
    <definedName name="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dm.0050C7C024E54455A3C105A4AD93B33B.edm" hidden="1">#REF!</definedName>
    <definedName name="_bdm.01FAC462A0F145C4A62CEEB6B5FD0A23.edm" hidden="1">#REF!</definedName>
    <definedName name="_bdm.03F54FAD08954368A5B92A788785E2FE.edm" hidden="1">#REF!</definedName>
    <definedName name="_bdm.05255D0FD3A4448B9348F75CF818855E.edm" hidden="1">#REF!</definedName>
    <definedName name="_bdm.05B939F5FA4D4E38876CB1075CEADA9A.edm" hidden="1">#REF!</definedName>
    <definedName name="_bdm.06D7451592254FB5A03B2A3DC1731D90.edm" hidden="1">#REF!</definedName>
    <definedName name="_bdm.06DFC158E48E47AA9CCB733D109198D1.edm" hidden="1">#REF!</definedName>
    <definedName name="_bdm.07FBFB1F1273481388655E8186B2EDC9.edm" hidden="1">#REF!</definedName>
    <definedName name="_bdm.09000C7E17F84244ACEC80471D4CE634.edm" hidden="1">#REF!</definedName>
    <definedName name="_bdm.0CDCFAD302D343AF9DC4507F87EBE437.edm" hidden="1">#REF!</definedName>
    <definedName name="_bdm.11598959ABCA498383285E9D0C339CC9.edm" hidden="1">#REF!</definedName>
    <definedName name="_bdm.1588B75876F04639872AF45E0CBE4E1C.edm" hidden="1">#REF!</definedName>
    <definedName name="_bdm.15F8FBF1FC4C4580B3B1A5FCDCFEBEB4.edm" hidden="1">#REF!</definedName>
    <definedName name="_bdm.1AE1E243B9A944FA9627F752D19BA208.edm" hidden="1">#REF!</definedName>
    <definedName name="_bdm.25E0450B4F514BA5BE4A61EE899F3782.edm" hidden="1">#REF!</definedName>
    <definedName name="_bdm.2731DEF749044209B05F3C5D5778C203.edm" hidden="1">#REF!</definedName>
    <definedName name="_bdm.2827D745BABD4189A8F284CE3CB24323.edm" hidden="1">#REF!</definedName>
    <definedName name="_bdm.2890A16BFAAE45F89F10AE0A9A1846B5.edm" hidden="1">#REF!</definedName>
    <definedName name="_bdm.28D866F26A2948C2A473B45B74D29F14.edm" hidden="1">#REF!</definedName>
    <definedName name="_bdm.2A6BFE8A399B45659E8E0432F51633D9.edm" hidden="1">#REF!</definedName>
    <definedName name="_bdm.2A7272BA3F934485845F6B70FC39C6D8.edm" hidden="1">#REF!</definedName>
    <definedName name="_bdm.2B13202997F44AA09DE0D380B137249C.edm" hidden="1">#REF!</definedName>
    <definedName name="_bdm.2DA0D1B288C341BABF3AABB02AD95B91.edm" hidden="1">#REF!</definedName>
    <definedName name="_bdm.2E64EBC8A2BE4C86ABD73BEE8FC1D1BC.edm" hidden="1">#REF!</definedName>
    <definedName name="_bdm.30F8AA3BD6E54471B1F4BCC660CAD512.edm" hidden="1">#REF!</definedName>
    <definedName name="_bdm.31654FA73F1443F2BF4BDB6D302D7812.edm" hidden="1">#REF!</definedName>
    <definedName name="_bdm.33ED345342BB4427A69FB754A699B10E.edm" hidden="1">#REF!</definedName>
    <definedName name="_bdm.3473F1AC70014A99AB82F982D1A8C58C.edm" hidden="1">#REF!</definedName>
    <definedName name="_bdm.353C426679C647908EB789A206B70446.edm" hidden="1">#REF!</definedName>
    <definedName name="_bdm.3845DADF019E4AE2BB24643918CB7BC6.edm" hidden="1">#REF!</definedName>
    <definedName name="_bdm.3B8CA317A31745219F7F4ABCCA53FB54.edm" hidden="1">#REF!</definedName>
    <definedName name="_bdm.3C4FAF3F6D51484DBF815C1E96CFFD2D.edm" hidden="1">#REF!</definedName>
    <definedName name="_bdm.408254F46C724FF298CFD819E0C132B0.edm" hidden="1">#REF!</definedName>
    <definedName name="_bdm.419CB360B93A4A35A6FE946085F23117.edm" hidden="1">#REF!</definedName>
    <definedName name="_bdm.435D936263B649258E94A50E40527CB6.edm" hidden="1">#REF!</definedName>
    <definedName name="_bdm.447B3EB9BB634C44B4C5F4BB4FF4DE3F.edm" hidden="1">#REF!</definedName>
    <definedName name="_bdm.4523E34AC64C40C38DFD5E0149F37DA5.edm" hidden="1">#REF!</definedName>
    <definedName name="_bdm.48B62BFE7A9947C5A0913FCF8448E777.edm" hidden="1">#REF!</definedName>
    <definedName name="_bdm.49CBA739BF9F4316B224E29DB0DB3514.edm" hidden="1">#REF!</definedName>
    <definedName name="_bdm.4C9180CF5FEE4A27A00FCDACCE9D6EE5.edm" hidden="1">#REF!</definedName>
    <definedName name="_bdm.4CC6928F766A4AFBB66918F12622C094.edm" hidden="1">#REF!</definedName>
    <definedName name="_bdm.4D2F3948B00B43F7BD76217E86B57A51.edm" hidden="1">#REF!</definedName>
    <definedName name="_bdm.4FBEF51C206849788259F319FB2E6B3F.edm" hidden="1">#REF!</definedName>
    <definedName name="_bdm.51048DD11D194237A1DCA253C68384E0.edm" hidden="1">#REF!</definedName>
    <definedName name="_bdm.541CEBC9DA6F4129B7F36B7E64449D47.edm" hidden="1">#REF!</definedName>
    <definedName name="_bdm.56CB3EDBACFC46549A0C2B53261E3B1D.edm" hidden="1">#REF!</definedName>
    <definedName name="_bdm.59155A9B455845858F1272B937DC6397.edm" hidden="1">#REF!</definedName>
    <definedName name="_bdm.5A2AABA8324A48FD8CD6CA83EF74C452.edm" hidden="1">#REF!</definedName>
    <definedName name="_bdm.5A8250F342AA443C9C487543457B1D46.edm" hidden="1">#REF!</definedName>
    <definedName name="_bdm.5BE0BBA049A34DAD884508EABB17CBF5.edm" hidden="1">#REF!</definedName>
    <definedName name="_bdm.5C113D0F8F87464F9E0827C82D1F7D77.edm" hidden="1">#REF!</definedName>
    <definedName name="_bdm.5C40DD93C2C74668860588BD9DE0EDDB.edm" hidden="1">#REF!</definedName>
    <definedName name="_bdm.5CACD1CB24B94A34BF29295CC8293773.edm" hidden="1">#REF!</definedName>
    <definedName name="_bdm.5DDF38A09626484E82E2477354DAA782.edm" hidden="1">#REF!</definedName>
    <definedName name="_bdm.61606BE365854AF3B552410991BDC633.edm" hidden="1">#REF!</definedName>
    <definedName name="_bdm.631AE393FAD7423F869E7DF02F8CBB81.edm" hidden="1">#REF!</definedName>
    <definedName name="_bdm.6397692377F8444EA5DBF1FD41822C59.edm" hidden="1">#REF!</definedName>
    <definedName name="_bdm.642B579E10A64263BC3CEB2AC3CD0780.edm" hidden="1">#REF!</definedName>
    <definedName name="_bdm.65591572E5514B21A8EFADE76EE8BB66.edm" hidden="1">#REF!</definedName>
    <definedName name="_bdm.65695C15B8B946B691ADAEC8ECC5D52A.edm" hidden="1">#REF!</definedName>
    <definedName name="_bdm.6A62F56DB6264062ACF5CCE348E189DC.edm" hidden="1">#REF!</definedName>
    <definedName name="_bdm.6B0DFC68CE444988A9925D21C1E74564.edm" hidden="1">#REF!</definedName>
    <definedName name="_bdm.7250B394DDF4440EBEFB84A4473E0FA3.edm" hidden="1">#REF!</definedName>
    <definedName name="_bdm.726A76500B2D46A8BFBEE3B43BEAB0FF.edm" hidden="1">#REF!</definedName>
    <definedName name="_bdm.72F10DB40B6E40FF869D71B0909FFC89.edm" hidden="1">#REF!</definedName>
    <definedName name="_bdm.72FE4346A9854CBBB2CE478EAD3E40F5.edm" hidden="1">#REF!</definedName>
    <definedName name="_bdm.743702B993DC4437A08F7597E341A587.edm" hidden="1">#REF!</definedName>
    <definedName name="_bdm.75E20BA2CCEF4E69BD2A7BC5C34FB7D4.edm" hidden="1">#REF!</definedName>
    <definedName name="_bdm.821D84B3E42E461287BA69F3E25797B5.edm" hidden="1">#REF!</definedName>
    <definedName name="_bdm.8500631D49894F3E9A00C4AFDB64A76C.edm" hidden="1">#REF!</definedName>
    <definedName name="_bdm.862CE5A327AE47E980AE660F9B87332F.edm" hidden="1">#REF!</definedName>
    <definedName name="_bdm.8AE73D3B340D4B799B91C1BA2F4D4A3C.edm" hidden="1">#REF!</definedName>
    <definedName name="_bdm.8DC3CE0AE77F4EADBBFBB45867100216.edm" hidden="1">#REF!</definedName>
    <definedName name="_bdm.8F9281CA084B4439AC309E9F14F79BD5.edm" hidden="1">#REF!</definedName>
    <definedName name="_bdm.92448356A1D1431682A9B6B8D590E357.edm" hidden="1">#REF!</definedName>
    <definedName name="_bdm.964D16071EBB44148D9AE8573E7F3B38.edm" hidden="1">#REF!</definedName>
    <definedName name="_bdm.97525D8E36A94321BA430FB49F9F38B9.edm" hidden="1">#REF!</definedName>
    <definedName name="_bdm.9A3B556E10CD44C3BD8AA7F3292108A6.edm" hidden="1">#REF!</definedName>
    <definedName name="_bdm.9A64BD6D215446C8A719D658F11042BE.edm" hidden="1">#REF!</definedName>
    <definedName name="_bdm.9BBEB928820E49D1A4CA12584BF2F9F2.edm" hidden="1">#REF!</definedName>
    <definedName name="_bdm.9D50CCBE7D8F449D9217BD76D92B08FB.edm" hidden="1">#REF!</definedName>
    <definedName name="_bdm.9DBA0D85C393433FB3FCB25ADDC18FA5.edm" hidden="1">#REF!</definedName>
    <definedName name="_bdm.9F907B9973E746BD826560E222660D3A.edm" hidden="1">#REF!</definedName>
    <definedName name="_bdm.9FE53E77B32640BB8AB91A14F00FB39C.edm" hidden="1">#REF!</definedName>
    <definedName name="_bdm.A2A3C59DF45D4493BBD16484191885EB.edm" hidden="1">#REF!</definedName>
    <definedName name="_bdm.A35AB56FA7E542FAA5DCB97563585956.edm" hidden="1">#REF!</definedName>
    <definedName name="_bdm.A4F32D9E1BBF405BAE8D5D2FF3E1A771.edm" hidden="1">#REF!</definedName>
    <definedName name="_bdm.AC37E6CFDEED429EBE460336F43A30B8.edm" hidden="1">#REF!</definedName>
    <definedName name="_bdm.AC4F7D6AA92F4BB5829AC9EFF78D78C9.edm" hidden="1">#REF!</definedName>
    <definedName name="_bdm.ACCBEB16D2A54091A92987AD17967605.edm" hidden="1">#REF!</definedName>
    <definedName name="_bdm.ADAE965AEDAD489984911EBF0526FCB5.edm" hidden="1">#REF!</definedName>
    <definedName name="_bdm.B13AE3FBCAE94E318305FBF489299637.edm" hidden="1">#REF!</definedName>
    <definedName name="_bdm.B4FD6A514FD14F068131E850EF0538A8.edm" hidden="1">#REF!</definedName>
    <definedName name="_bdm.B50F97ABAC5D41C2A61242258DBE2CA9.edm" hidden="1">#REF!</definedName>
    <definedName name="_bdm.B66668949E9C42889C28FF632BA6BFFA.edm" hidden="1">#REF!</definedName>
    <definedName name="_bdm.B7FF5DF7DBFA4118A896B302412E358C.edm" hidden="1">#REF!</definedName>
    <definedName name="_bdm.B815B168AF3A4F2DB3D6899D7D339A49.edm" hidden="1">#REF!</definedName>
    <definedName name="_bdm.B90C2353469141D38C50D2755016D4AD.edm" hidden="1">#REF!</definedName>
    <definedName name="_bdm.BA02BBC094D04D13A21F0142D3C2B149.edm" hidden="1">#REF!</definedName>
    <definedName name="_bdm.BB4680D8AEE94C91B502DF6A0409A584.edm" hidden="1">#REF!</definedName>
    <definedName name="_bdm.BC1F86F559674251BE80E2A3E87327C1.edm" hidden="1">#REF!</definedName>
    <definedName name="_bdm.C2A9B723A4F847B485DB4057A7419D52.edm" hidden="1">#REF!</definedName>
    <definedName name="_bdm.C54236E1226D416F9F48872D586AD65A.edm" hidden="1">#REF!</definedName>
    <definedName name="_bdm.C66EEECB96614BBE9650D912F7115A65.edm" hidden="1">#REF!</definedName>
    <definedName name="_bdm.C7BCC6D2E5CC441BA6CBA230554FC2CC.edm" hidden="1">#REF!</definedName>
    <definedName name="_bdm.C8B867E1ADC34D47B1E26783C6D2F93E.edm" hidden="1">#REF!</definedName>
    <definedName name="_bdm.CB8294BBA99E492F836DF83BC2ADAFE5.edm" hidden="1">#REF!</definedName>
    <definedName name="_bdm.CF6ACFFED89C41A2839F013524809819.edm" hidden="1">#REF!</definedName>
    <definedName name="_bdm.D105FA52E011440AA1D14DDD3E0505AC.edm" hidden="1">#REF!</definedName>
    <definedName name="_bdm.D20E0FA3B68A4574987EE66D4197257C.edm" hidden="1">#REF!</definedName>
    <definedName name="_bdm.D818A6227CDA4ABE9000FCE4CA36F0A2.edm" hidden="1">#REF!</definedName>
    <definedName name="_bdm.D82D68D9B2904394AB21180F972A7F5C.edm" hidden="1">#REF!</definedName>
    <definedName name="_bdm.E5D1CF3C40E84B0C9B6F8688441D55B9.edm" hidden="1">#REF!</definedName>
    <definedName name="_bdm.E79B01E86D3643C3A919FFDB64C4DA6E.edm" hidden="1">#REF!</definedName>
    <definedName name="_bdm.E87E75B10BFB4BABB4DF84075B1A8EBC.edm" hidden="1">#REF!</definedName>
    <definedName name="_bdm.E9C915C128ED4C74A28C9376F9F47D32.edm" hidden="1">#REF!</definedName>
    <definedName name="_bdm.EAAE5D679C1145309736574360AAC080.edm" hidden="1">#REF!</definedName>
    <definedName name="_bdm.ED80064D43E9461A9F8FD48FC7A635CE.edm" hidden="1">#REF!</definedName>
    <definedName name="_bdm.EE40EA49B4704809A0E6CDBBBCD8AF3D.edm" hidden="1">#REF!</definedName>
    <definedName name="_bdm.EFADF6F792E04796ABF9B9DBFF1EAB99.edm" hidden="1">#REF!</definedName>
    <definedName name="_bdm.F1804F0D1AA843B082AC609D40A16D3A.edm" hidden="1">#REF!</definedName>
    <definedName name="_bdm.F399EBB689B2459E94C615F5CCFF1564.edm" hidden="1">#REF!</definedName>
    <definedName name="_bdm.F4F9CDAEBEF7487A8DA5071FAD9DF135.edm" hidden="1">#REF!</definedName>
    <definedName name="_bdm.F518A22BC61248E78231F14FD9DD4E57.edm" hidden="1">#REF!</definedName>
    <definedName name="_bdm.F5AABF040F7544968730661333BF0C6D.edm" hidden="1">#REF!</definedName>
    <definedName name="_bdm.F666E40EDC23440C8411FFB80B53E092.edm" hidden="1">#REF!</definedName>
    <definedName name="_bdm.F9FBFA8AFC3246118558D04C2209D716.edm" hidden="1">#REF!</definedName>
    <definedName name="_bdm.FBD8D4D5FB2F4C088F054327EA4A77D0.edm" hidden="1">#REF!</definedName>
    <definedName name="_bdm.FBE86009621A46DFBB604C139AE55412.edm" hidden="1">#REF!</definedName>
    <definedName name="_bdm.FD76FF9629F240D5BC14E9172C039056.edm" hidden="1">#REF!</definedName>
    <definedName name="_bdm.FE12675AC5FF4A95A229DBFFA4DFA8FE.edm" hidden="1">#REF!</definedName>
    <definedName name="_bdm.FE1EC54739DC457C929BBB53010A5023.edm" hidden="1">#REF!</definedName>
    <definedName name="_bdm.FE3D50E4B26548259DD6BF5301BB5A6C.edm" hidden="1">#REF!</definedName>
    <definedName name="_C">#REF!</definedName>
    <definedName name="_cbs1">#REF!</definedName>
    <definedName name="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ov1">#REF!</definedName>
    <definedName name="_cov2">#REF!</definedName>
    <definedName name="_cov3">#REF!</definedName>
    <definedName name="_cov4">#REF!</definedName>
    <definedName name="_DAT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IC02">#REF!</definedName>
    <definedName name="_DLP1" hidden="1">{#N/A,#N/A,FALSE,"Aging Summary";#N/A,#N/A,FALSE,"Ratio Analysis";#N/A,#N/A,FALSE,"Test 120 Day Accts";#N/A,#N/A,FALSE,"Tickmarks"}</definedName>
    <definedName name="_dlp2">#REF!</definedName>
    <definedName name="_dlp3">#REF!</definedName>
    <definedName name="_EPS1">#REF!</definedName>
    <definedName name="_EPS2">#REF!</definedName>
    <definedName name="_EPS3">#REF!</definedName>
    <definedName name="_ev2">#REF!</definedName>
    <definedName name="_ex2">#REF!</definedName>
    <definedName name="_flu1">#REF!</definedName>
    <definedName name="_gp2">#REF!</definedName>
    <definedName name="_GYP2">#REF!</definedName>
    <definedName name="_gyp3">#REF!</definedName>
    <definedName name="_IAR3">#REF!</definedName>
    <definedName name="_ING1">#REF!</definedName>
    <definedName name="_ING2">#REF!</definedName>
    <definedName name="_ING3">#REF!</definedName>
    <definedName name="_ING4">#REF!</definedName>
    <definedName name="_ING5">#REF!</definedName>
    <definedName name="_ING6">#REF!</definedName>
    <definedName name="_ING7">#REF!</definedName>
    <definedName name="_ir6">#REF!</definedName>
    <definedName name="_ird2">#REF!</definedName>
    <definedName name="_Key1" hidden="1">#REF!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me2">#REF!</definedName>
    <definedName name="_op2">#REF!</definedName>
    <definedName name="_Order1" hidden="1">0</definedName>
    <definedName name="_Order2" hidden="1">255</definedName>
    <definedName name="_pas1">#REF!</definedName>
    <definedName name="_pas2">#REF!</definedName>
    <definedName name="_PE1">#REF!</definedName>
    <definedName name="_PE2">#REF!</definedName>
    <definedName name="_PE3">#REF!</definedName>
    <definedName name="_PFY1">#REF!</definedName>
    <definedName name="_PFY2">#REF!</definedName>
    <definedName name="_PFY3">#REF!</definedName>
    <definedName name="_PFY4">#REF!</definedName>
    <definedName name="_pl1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_Qtr1">#REF!</definedName>
    <definedName name="_Qtr2">#REF!</definedName>
    <definedName name="_Qtr3">#REF!</definedName>
    <definedName name="_Qtr4">#REF!</definedName>
    <definedName name="_rei3">#REF!</definedName>
    <definedName name="_Sort" hidden="1">#REF!</definedName>
    <definedName name="_sub1">#REF!</definedName>
    <definedName name="_sub10">#REF!</definedName>
    <definedName name="_sub11">#REF!</definedName>
    <definedName name="_sub12">#REF!</definedName>
    <definedName name="_sub13">#REF!</definedName>
    <definedName name="_sub14">#REF!</definedName>
    <definedName name="_sub15">#REF!</definedName>
    <definedName name="_sub16">#REF!</definedName>
    <definedName name="_sub17">#REF!</definedName>
    <definedName name="_sub18">#REF!</definedName>
    <definedName name="_sub19">#REF!</definedName>
    <definedName name="_sub2">#REF!</definedName>
    <definedName name="_sub20">#REF!</definedName>
    <definedName name="_sub3">#REF!</definedName>
    <definedName name="_sub4">#REF!</definedName>
    <definedName name="_sub5">#REF!</definedName>
    <definedName name="_sub6">#REF!</definedName>
    <definedName name="_sub7">#REF!</definedName>
    <definedName name="_sub8">#REF!</definedName>
    <definedName name="_sub9">#REF!</definedName>
    <definedName name="_TAB1">#REF!</definedName>
    <definedName name="_TAB2">#REF!</definedName>
    <definedName name="_TAB3">#REF!</definedName>
    <definedName name="_TAB4">#REF!</definedName>
    <definedName name="_TAB5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ri10">#REF!</definedName>
    <definedName name="_tri11">#REF!</definedName>
    <definedName name="_Var01">#REF!</definedName>
    <definedName name="_Var02">#REF!</definedName>
    <definedName name="_VPP1">#REF!</definedName>
    <definedName name="_VPP2">#REF!</definedName>
    <definedName name="_VPP3">#REF!</definedName>
    <definedName name="_YR01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1">#REF!</definedName>
    <definedName name="_Yr2">#REF!</definedName>
    <definedName name="a">#N/A</definedName>
    <definedName name="AA">#REF!</definedName>
    <definedName name="AAA_DOCTOPS" hidden="1">"AAA_SET"</definedName>
    <definedName name="AAA_duser" hidden="1">"OFF"</definedName>
    <definedName name="aaaaaaaaaaaaaa">#REF!</definedName>
    <definedName name="AAB_Addin5" hidden="1">"AAB_Description for addin 5,Description for addin 5,Description for addin 5,Description for addin 5,Description for addin 5,Description for addin 5"</definedName>
    <definedName name="abc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bc_price">#REF!</definedName>
    <definedName name="AbilityToPayCalc" localSheetId="4">#REF!</definedName>
    <definedName name="AbilityToPayCalc">#REF!</definedName>
    <definedName name="AccRec">#REF!</definedName>
    <definedName name="accretion">#N/A</definedName>
    <definedName name="ACCT">#REF!</definedName>
    <definedName name="acdl">#N/A</definedName>
    <definedName name="AcqNum">#REF!</definedName>
    <definedName name="Acquirors">#REF!</definedName>
    <definedName name="Acreedor">#REF!</definedName>
    <definedName name="Act">#REF!</definedName>
    <definedName name="ACTAGR">#REF!</definedName>
    <definedName name="ACTGAN">#REF!</definedName>
    <definedName name="ACTINT">#REF!</definedName>
    <definedName name="AD_Ajuste_VPP">#REF!</definedName>
    <definedName name="AD_CM_Dividendos">#REF!</definedName>
    <definedName name="AD_Corr_Mon_Inversion">#REF!</definedName>
    <definedName name="AD_Patrim_Negativo">#REF!</definedName>
    <definedName name="AD_Reconc_Utilidad.">#REF!</definedName>
    <definedName name="AdjTaxes">#REF!</definedName>
    <definedName name="ADYear1">#REF!</definedName>
    <definedName name="a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EE">#REF!</definedName>
    <definedName name="agc">#REF!</definedName>
    <definedName name="ai">#REF!</definedName>
    <definedName name="AJUSTE_PRICE">#REF!</definedName>
    <definedName name="amort">#REF!</definedName>
    <definedName name="AmortLTM">#REF!</definedName>
    <definedName name="AmortYear1">#REF!</definedName>
    <definedName name="Analyst" hidden="1">#REF!</definedName>
    <definedName name="ANEXO02">#REF!</definedName>
    <definedName name="ANEXO29">#REF!</definedName>
    <definedName name="anscount" hidden="1">3</definedName>
    <definedName name="anything" hidden="1">{#N/A,#N/A,FALSE,"Output";#N/A,#N/A,FALSE,"Cover Sheet";#N/A,#N/A,FALSE,"Current Mkt. Projections"}</definedName>
    <definedName name="año">#REF!</definedName>
    <definedName name="apr96_0442_False" localSheetId="4">#REF!</definedName>
    <definedName name="apr96_0442_False">#REF!</definedName>
    <definedName name="apracct">#REF!</definedName>
    <definedName name="aprledger">#REF!</definedName>
    <definedName name="ARA_Threshold">#REF!</definedName>
    <definedName name="_xlnm.Print_Area">#REF!</definedName>
    <definedName name="AREA01">#REF!</definedName>
    <definedName name="AREA02">#REF!</definedName>
    <definedName name="AREA04">#REF!</definedName>
    <definedName name="AREA1">#REF!</definedName>
    <definedName name="AREA14">#REF!</definedName>
    <definedName name="AREA2">#REF!</definedName>
    <definedName name="area20">#REF!</definedName>
    <definedName name="AREA21">#REF!</definedName>
    <definedName name="AREA3">#REF!</definedName>
    <definedName name="AREA4">#REF!</definedName>
    <definedName name="ARP_Threshold">#REF!</definedName>
    <definedName name="as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S2DocOpenMode" hidden="1">"AS2DocumentBrowse"</definedName>
    <definedName name="AS2DocOpenMode_1" hidden="1">"AS2DocumentEdit"</definedName>
    <definedName name="AS2HasNoAutoHeaderFooter" hidden="1">" "</definedName>
    <definedName name="AS2NamedRange" hidden="1">2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f" hidden="1">{"qchm_dcf",#N/A,FALSE,"QCHMDCF2";"qchm_terminal",#N/A,FALSE,"QCHMDCF2"}</definedName>
    <definedName name="asset">#REF!</definedName>
    <definedName name="Assets">#REF!</definedName>
    <definedName name="ASSETsale">#REF!</definedName>
    <definedName name="AssetWriteup">#REF!</definedName>
    <definedName name="ASSUMP_PL">#REF!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ug96_0442_False" localSheetId="4">#REF!</definedName>
    <definedName name="aug96_0442_False">#REF!</definedName>
    <definedName name="augcube">#REF!</definedName>
    <definedName name="AvB">#REF!</definedName>
    <definedName name="avp\">#REF!</definedName>
    <definedName name="AZ">#REF!</definedName>
    <definedName name="AZ_PAGE1">#REF!</definedName>
    <definedName name="b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BA_05">#REF!</definedName>
    <definedName name="BA_06A">#REF!</definedName>
    <definedName name="BA_06B">#REF!</definedName>
    <definedName name="BA_08">#REF!</definedName>
    <definedName name="BA_09">#REF!</definedName>
    <definedName name="BA_10">#REF!</definedName>
    <definedName name="BA_11">#REF!</definedName>
    <definedName name="BA_12">#REF!</definedName>
    <definedName name="BA_15">#REF!</definedName>
    <definedName name="BA_17">#REF!</definedName>
    <definedName name="BA_19A">#REF!</definedName>
    <definedName name="BA_20">#REF!</definedName>
    <definedName name="BA_21">#REF!</definedName>
    <definedName name="BA_22">#REF!</definedName>
    <definedName name="BA_23">#REF!</definedName>
    <definedName name="BA_32">#REF!</definedName>
    <definedName name="BA_34">#REF!</definedName>
    <definedName name="BA_39">#REF!</definedName>
    <definedName name="BACK_A">#REF!</definedName>
    <definedName name="backup">#REF!</definedName>
    <definedName name="BAL.OCT">#REF!</definedName>
    <definedName name="BAL_SHT">#REF!</definedName>
    <definedName name="BALANC">#REF!</definedName>
    <definedName name="balance">#REF!</definedName>
    <definedName name="BALSHEETCHNGS">#REF!</definedName>
    <definedName name="BAS">#REF!</definedName>
    <definedName name="BASE">#REF!</definedName>
    <definedName name="BASE1">#REF!</definedName>
    <definedName name="_xlnm.Database">#REF!</definedName>
    <definedName name="BCE">#REF!</definedName>
    <definedName name="BCFvalue">#REF!</definedName>
    <definedName name="Beta">#REF!</definedName>
    <definedName name="BETANIA">#REF!</definedName>
    <definedName name="BG_Del" hidden="1">15</definedName>
    <definedName name="BG_Ins" hidden="1">4</definedName>
    <definedName name="BG_Mod" hidden="1">6</definedName>
    <definedName name="Bgt">#REF!</definedName>
    <definedName name="blah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BLPH_2" hidden="1">#REF!</definedName>
    <definedName name="BLPH1" hidden="1">#REF!</definedName>
    <definedName name="BLPH1000001" hidden="1">#REF!</definedName>
    <definedName name="BLPH1000003" hidden="1">#REF!</definedName>
    <definedName name="BLPH12" hidden="1">#REF!</definedName>
    <definedName name="BLPH13" hidden="1">#REF!</definedName>
    <definedName name="BLPH14" hidden="1">#REF!</definedName>
    <definedName name="BLPH2" hidden="1">#REF!</definedName>
    <definedName name="BLPH200001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ookA">#REF!</definedName>
    <definedName name="BookC">#REF!</definedName>
    <definedName name="BOSA_ING_BARR">#REF!</definedName>
    <definedName name="BOSA_ING_PROV">#REF!</definedName>
    <definedName name="BOSA_INV_PRES">#REF!</definedName>
    <definedName name="BOSA_LOT_REDBS">#REF!</definedName>
    <definedName name="BOSA_LOT_REDSB">#REF!</definedName>
    <definedName name="BOSA_PROY_APROB">#REF!</definedName>
    <definedName name="BOSA_PROY_EJEC">#REF!</definedName>
    <definedName name="BOSA_PROY_EJECU">#REF!</definedName>
    <definedName name="BOSA_PROY_PEND">#REF!</definedName>
    <definedName name="BOSA_PROY_TERM">#REF!</definedName>
    <definedName name="BPS">#REF!</definedName>
    <definedName name="BS">#REF!</definedName>
    <definedName name="BS_Data_Col" hidden="1">#REF!</definedName>
    <definedName name="BV">#REF!</definedName>
    <definedName name="BvAPerc">#REF!</definedName>
    <definedName name="c.LTMYear" hidden="1">#REF!</definedName>
    <definedName name="C_">#REF!</definedName>
    <definedName name="CA">#REF!</definedName>
    <definedName name="CAGRTrig">#REF!</definedName>
    <definedName name="CAIS_APR">#REF!</definedName>
    <definedName name="CAIS_ING">#REF!</definedName>
    <definedName name="CAIS_TER">#REF!</definedName>
    <definedName name="CalEPS2">#REF!</definedName>
    <definedName name="CalPE1">#REF!</definedName>
    <definedName name="CalPE3">#REF!</definedName>
    <definedName name="CapA">#REF!</definedName>
    <definedName name="CapExMargin">#REF!</definedName>
    <definedName name="capital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capnumber">#REF!</definedName>
    <definedName name="caps">#REF!</definedName>
    <definedName name="capx">#REF!</definedName>
    <definedName name="Case">#REF!</definedName>
    <definedName name="casenumber">#REF!</definedName>
    <definedName name="cash">#REF!</definedName>
    <definedName name="CASH_FLOW_STMT">#REF!</definedName>
    <definedName name="CashA">#REF!</definedName>
    <definedName name="CashFlow">#REF!</definedName>
    <definedName name="cashoption">#REF!</definedName>
    <definedName name="CashPer">#REF!</definedName>
    <definedName name="CashRate">#REF!</definedName>
    <definedName name="CashT">#REF!</definedName>
    <definedName name="CBS">#REF!</definedName>
    <definedName name="ccase">#REF!</definedName>
    <definedName name="CCOSTO">#REF!</definedName>
    <definedName name="cdf">#REF!</definedName>
    <definedName name="CDV">#REF!</definedName>
    <definedName name="CERO">#REF!</definedName>
    <definedName name="CF">#REF!</definedName>
    <definedName name="cflow">#REF!</definedName>
    <definedName name="Changes">#REF!</definedName>
    <definedName name="CHAP_ING_BARR">#REF!</definedName>
    <definedName name="CHAP_ING_PROV">#REF!</definedName>
    <definedName name="CHAP_INV_PRES">#REF!</definedName>
    <definedName name="CHAP_LOR_REDSB">#REF!</definedName>
    <definedName name="CHAP_LOT_REDBS">#REF!</definedName>
    <definedName name="CHAP_PROY_APROB">#REF!</definedName>
    <definedName name="CHAP_PROY_EJEC">#REF!</definedName>
    <definedName name="CHAP_PROY_EJECU">#REF!</definedName>
    <definedName name="CHAP_PROY_PEND">#REF!</definedName>
    <definedName name="CHAP_PROY_TERM">#REF!</definedName>
    <definedName name="Check1">#REF!</definedName>
    <definedName name="CHILECTRA">#REF!</definedName>
    <definedName name="ChooseMonth">#REF!</definedName>
    <definedName name="CHR">#REF!</definedName>
    <definedName name="CINFI">#REF!</definedName>
    <definedName name="circ">#REF!</definedName>
    <definedName name="CIUD_ING_BARR">#REF!</definedName>
    <definedName name="CIUD_ING_PROV">#REF!</definedName>
    <definedName name="CIUD_INV_PRES">#REF!</definedName>
    <definedName name="CIUD_LOT_REDBS">#REF!</definedName>
    <definedName name="CIUD_LOT_REDSB">#REF!</definedName>
    <definedName name="CIUD_PROY_APROB">#REF!</definedName>
    <definedName name="CIUD_PROY_EJEC">#REF!</definedName>
    <definedName name="CIUD_PROY_EJECU">#REF!</definedName>
    <definedName name="CIUD_PROY_PEND">#REF!</definedName>
    <definedName name="CIUD_PROY_TERM">#REF!</definedName>
    <definedName name="CLOSBS">#REF!</definedName>
    <definedName name="ClosePrint">#N/A</definedName>
    <definedName name="ClosePrint1">#N/A</definedName>
    <definedName name="closeprint2">#N/A</definedName>
    <definedName name="CN">#REF!</definedName>
    <definedName name="CND">#REF!</definedName>
    <definedName name="cogs">#REF!</definedName>
    <definedName name="ComDivPaid">#REF!</definedName>
    <definedName name="CommonEquity">#REF!</definedName>
    <definedName name="Company">#REF!</definedName>
    <definedName name="CompanyName">#REF!</definedName>
    <definedName name="CompDebtCap">#REF!</definedName>
    <definedName name="CompTaxRate">#REF!</definedName>
    <definedName name="CompTrig">#REF!</definedName>
    <definedName name="CONCI">#REF!</definedName>
    <definedName name="CONSTRUCTORA">#REF!</definedName>
    <definedName name="CONTRA">#REF!</definedName>
    <definedName name="ConvDebt1">#REF!</definedName>
    <definedName name="ConvDebt2">#REF!</definedName>
    <definedName name="ConvDebtOut">#REF!</definedName>
    <definedName name="ConvPref1">#REF!</definedName>
    <definedName name="ConvPref2">#REF!</definedName>
    <definedName name="ConvPrefLiq1">#REF!</definedName>
    <definedName name="ConvPrefLiq2">#REF!</definedName>
    <definedName name="ConvPrefOut">#REF!</definedName>
    <definedName name="ConvTrig">#REF!</definedName>
    <definedName name="COPIA1">#REF!</definedName>
    <definedName name="COPIA1A">#REF!</definedName>
    <definedName name="COPY">#REF!</definedName>
    <definedName name="Copy_WACC1">#REF!</definedName>
    <definedName name="CopyBack">#REF!</definedName>
    <definedName name="CopyFrom">#REF!</definedName>
    <definedName name="CopyGrowthM1">#REF!</definedName>
    <definedName name="CopyMarketM1">#REF!</definedName>
    <definedName name="CopyRange">#REF!</definedName>
    <definedName name="CopyUpdate01">#REF!</definedName>
    <definedName name="CORFIVALLE">#REF!</definedName>
    <definedName name="corpexp">#REF!</definedName>
    <definedName name="CORR_MONETARIA">#REF!</definedName>
    <definedName name="CostOfDebt">#REF!</definedName>
    <definedName name="Costofsales">#REF!</definedName>
    <definedName name="CostSen">#REF!</definedName>
    <definedName name="Country">#REF!</definedName>
    <definedName name="cov">#REF!</definedName>
    <definedName name="cov2a">#REF!</definedName>
    <definedName name="cov4a">#REF!</definedName>
    <definedName name="CPI_APR">#REF!</definedName>
    <definedName name="CPI_ING">#REF!</definedName>
    <definedName name="CPI_TER">#REF!</definedName>
    <definedName name="Cpxsavings">#REF!</definedName>
    <definedName name="CreateSDRecords">#N/A</definedName>
    <definedName name="CSynLTM">#REF!</definedName>
    <definedName name="CSynYear1">#REF!</definedName>
    <definedName name="CSynYear2">#REF!</definedName>
    <definedName name="CT">#REF!</definedName>
    <definedName name="CT_PAGE1">#REF!</definedName>
    <definedName name="CTS">#REF!</definedName>
    <definedName name="CTYAHILO">#REF!</definedName>
    <definedName name="CTYALAST">#REF!</definedName>
    <definedName name="CTYANAME">#REF!</definedName>
    <definedName name="CTYAPRICE">#REF!</definedName>
    <definedName name="CTYASHARES">#REF!</definedName>
    <definedName name="cua">#REF!</definedName>
    <definedName name="CUADRO13">#REF!</definedName>
    <definedName name="CUBE">#REF!</definedName>
    <definedName name="Cube2">#REF!</definedName>
    <definedName name="CuentaCase">#REF!</definedName>
    <definedName name="Currency">#REF!</definedName>
    <definedName name="CurrentAssets">#REF!</definedName>
    <definedName name="CurrentBKYR">#REF!</definedName>
    <definedName name="CurrentDate">#REF!</definedName>
    <definedName name="CurrentLiab">#REF!</definedName>
    <definedName name="CurrentRatio">#REF!</definedName>
    <definedName name="CurrQtr">#REF!</definedName>
    <definedName name="CurrYr">#REF!</definedName>
    <definedName name="CVCPMV99">#REF!</definedName>
    <definedName name="CXCC">#REF!</definedName>
    <definedName name="CXCC2">#REF!</definedName>
    <definedName name="CYT">"tkr_6"</definedName>
    <definedName name="d">#REF!</definedName>
    <definedName name="DA">#REF!</definedName>
    <definedName name="DAC_APR">#REF!</definedName>
    <definedName name="DAC_ING">#REF!</definedName>
    <definedName name="DAC_TER">#REF!</definedName>
    <definedName name="DAE_APR">#REF!</definedName>
    <definedName name="DAE_ING">#REF!</definedName>
    <definedName name="DAE_TER">#REF!</definedName>
    <definedName name="dagnober">#REF!</definedName>
    <definedName name="DALP">#REF!</definedName>
    <definedName name="dalp2">#REF!</definedName>
    <definedName name="DALPLAZO">#REF!</definedName>
    <definedName name="Data">#REF!</definedName>
    <definedName name="Dataset1">#REF!</definedName>
    <definedName name="Dataset2">#REF!</definedName>
    <definedName name="DataThrough">#REF!</definedName>
    <definedName name="Date">#REF!</definedName>
    <definedName name="DATOS0">#REF!</definedName>
    <definedName name="DATOS0A">#REF!</definedName>
    <definedName name="DATOS0B">#REF!</definedName>
    <definedName name="DATOS0C">#REF!</definedName>
    <definedName name="DATOS1B">#REF!</definedName>
    <definedName name="DATOS1C">#REF!</definedName>
    <definedName name="DATOSE">#REF!</definedName>
    <definedName name="DATOSI">#REF!</definedName>
    <definedName name="DATOST">#REF!</definedName>
    <definedName name="Days">#REF!</definedName>
    <definedName name="DaysInv">#REF!</definedName>
    <definedName name="DaysPay">#REF!</definedName>
    <definedName name="DaysRec">#REF!</definedName>
    <definedName name="DBASE">#REF!</definedName>
    <definedName name="DC">#REF!</definedName>
    <definedName name="DC_PAGE1">#REF!</definedName>
    <definedName name="DCF">#REF!</definedName>
    <definedName name="DCFRevenuesOther">0</definedName>
    <definedName name="dd">#N/A</definedName>
    <definedName name="DE">#REF!</definedName>
    <definedName name="DE_PAGE1">#REF!</definedName>
    <definedName name="debt">#REF!</definedName>
    <definedName name="Debt_5..........................................................................................................................">#REF!</definedName>
    <definedName name="Debt_Space">#REF!</definedName>
    <definedName name="DebtA">#REF!</definedName>
    <definedName name="DebtAdj">#REF!</definedName>
    <definedName name="debtamort">#REF!</definedName>
    <definedName name="DebtBeta">#REF!</definedName>
    <definedName name="DebtBook">#REF!</definedName>
    <definedName name="DebtC">#REF!</definedName>
    <definedName name="DebtCap">#REF!</definedName>
    <definedName name="DebtEBITDA">#REF!</definedName>
    <definedName name="DebtEnt">#REF!</definedName>
    <definedName name="DebtEntInc">#REF!</definedName>
    <definedName name="DebtPrice1">#REF!</definedName>
    <definedName name="DebtPrice2">#REF!</definedName>
    <definedName name="debtrig">#REF!</definedName>
    <definedName name="DebtShares1">#REF!</definedName>
    <definedName name="DebtShares2">#REF!</definedName>
    <definedName name="DebtSr">#REF!</definedName>
    <definedName name="DebtSub">#REF!</definedName>
    <definedName name="DebtT">#REF!</definedName>
    <definedName name="dec96_0442_False" localSheetId="4">#REF!</definedName>
    <definedName name="dec96_0442_False">#REF!</definedName>
    <definedName name="decacct">#REF!</definedName>
    <definedName name="deccube">#REF!</definedName>
    <definedName name="decledger">#REF!</definedName>
    <definedName name="ded">#REF!</definedName>
    <definedName name="DeferredTaxes">#REF!</definedName>
    <definedName name="Delete">#REF!</definedName>
    <definedName name="delete_this" hidden="1">#REF!</definedName>
    <definedName name="delete_this_2" hidden="1">#REF!</definedName>
    <definedName name="delete_this_3" hidden="1">#REF!</definedName>
    <definedName name="delete_this_4" hidden="1">#REF!</definedName>
    <definedName name="delete_this_5" hidden="1">#REF!</definedName>
    <definedName name="delete_this_6" hidden="1">#REF!</definedName>
    <definedName name="delete_this_8" hidden="1">#REF!</definedName>
    <definedName name="delete_this_9" hidden="1">#REF!</definedName>
    <definedName name="DEP">#REF!</definedName>
    <definedName name="depr">#REF!</definedName>
    <definedName name="depr._override">#REF!</definedName>
    <definedName name="depr_RATE">#REF!</definedName>
    <definedName name="DeprPeriod">#REF!</definedName>
    <definedName name="Description">#REF!</definedName>
    <definedName name="Description2">#REF!</definedName>
    <definedName name="Detalle_CAPEX">#REF!</definedName>
    <definedName name="dfdfd">#N/A</definedName>
    <definedName name="DIPREL">#REF!</definedName>
    <definedName name="disc">#REF!</definedName>
    <definedName name="dist">#REF!</definedName>
    <definedName name="Distributionexp">#REF!</definedName>
    <definedName name="Div">#REF!</definedName>
    <definedName name="Dividend">#REF!</definedName>
    <definedName name="DIVIPAR">#REF!</definedName>
    <definedName name="Division">#REF!</definedName>
    <definedName name="DivPayoutRatio">#REF!</definedName>
    <definedName name="DivYield">#REF!</definedName>
    <definedName name="dlp">#REF!</definedName>
    <definedName name="DolAmt">#REF!</definedName>
    <definedName name="DOLARES">#REF!</definedName>
    <definedName name="dollabel">#REF!</definedName>
    <definedName name="DollVar01">#REF!</definedName>
    <definedName name="DollVar02">#REF!</definedName>
    <definedName name="DollVar03">#REF!</definedName>
    <definedName name="DollVar04">#REF!</definedName>
    <definedName name="ds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dsaklf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sched">#REF!</definedName>
    <definedName name="dz.LTMDate" hidden="1">#REF!</definedName>
    <definedName name="E.RES.OCT">#REF!</definedName>
    <definedName name="E_PA">#REF!</definedName>
    <definedName name="Easton">#REF!</definedName>
    <definedName name="ebdait">#REF!</definedName>
    <definedName name="ebit">#REF!</definedName>
    <definedName name="ebit3">#REF!</definedName>
    <definedName name="EBITA">#REF!</definedName>
    <definedName name="EBITC">#REF!</definedName>
    <definedName name="ebitda">#REF!</definedName>
    <definedName name="EBITDAA">#REF!</definedName>
    <definedName name="EBITDAC">#REF!</definedName>
    <definedName name="EBITDACapExInt">#REF!</definedName>
    <definedName name="EBITDAGrowth">#REF!</definedName>
    <definedName name="EBITDAInt">#REF!</definedName>
    <definedName name="EBITDAMargin">#REF!</definedName>
    <definedName name="EBITDAR">#REF!</definedName>
    <definedName name="EBITDAT">#REF!</definedName>
    <definedName name="EBITGrowth">#REF!</definedName>
    <definedName name="EBITInt">#REF!</definedName>
    <definedName name="EBITMargin">#REF!</definedName>
    <definedName name="EBITR">#REF!</definedName>
    <definedName name="EBITT">#REF!</definedName>
    <definedName name="ECCCopy01">#REF!</definedName>
    <definedName name="ed">#N/A</definedName>
    <definedName name="edcswe" hidden="1">{"p920005",#N/A,TRUE,"ProForma";"P92001",#N/A,TRUE,"ProForma";"P92002",#N/A,TRUE,"ProForma";"P92003",#N/A,TRUE,"ProForma";"P92004",#N/A,TRUE,"ProForma";"P92005",#N/A,TRUE,"ProForma";"P92006",#N/A,TRUE,"ProForma";"P920065",#N/A,TRUE,"ProForma";"P92007",#N/A,TRUE,"ProForma";"P92008",#N/A,TRUE,"ProForma";"P92009",#N/A,TRUE,"ProForma";"P92010",#N/A,TRUE,"ProForma";"P920105",#N/A,TRUE,"ProForma";"p92011",#N/A,TRUE,"ProForma";"p92012",#N/A,TRUE,"ProForma";"p920125",#N/A,TRUE,"ProForma";"P92013",#N/A,TRUE,"ProForma";"P92014",#N/A,TRUE,"ProForma";"P920145",#N/A,TRUE,"ProForma";"P920146",#N/A,TRUE,"ProForma";"P92015",#N/A,TRUE,"ProForma";"P92016",#N/A,TRUE,"ProForma";"P92017",#N/A,TRUE,"ProForma";"P92018",#N/A,TRUE,"ProForma";"P92019",#N/A,TRUE,"ProForma";"P92020",#N/A,TRUE,"ProForma";"P92021",#N/A,TRUE,"ProForma";"P92022",#N/A,TRUE,"ProForma";"P92023",#N/A,TRUE,"ProForma";"P92024",#N/A,TRUE,"ProForma";"P92025",#N/A,TRUE,"ProForma";"P92026",#N/A,TRUE,"ProForma";"P92027",#N/A,TRUE,"ProForma";"P92028",#N/A,TRUE,"ProForma";"P92029",#N/A,TRUE,"ProForma";"P92030",#N/A,TRUE,"ProForma";"P92031",#N/A,TRUE,"ProForma";"P92032",#N/A,TRUE,"ProForma";"P92033",#N/A,TRUE,"ProForma";"P92034",#N/A,TRUE,"ProForma";"P92035",#N/A,TRUE,"ProForma";"P92036",#N/A,TRUE,"ProForma";"P92037",#N/A,TRUE,"ProForma";"P92038",#N/A,TRUE,"ProForma";"P92039",#N/A,TRUE,"ProForma";"P92040",#N/A,TRUE,"ProForma";"P92041",#N/A,TRUE,"ProForma";"P92042",#N/A,TRUE,"ProForma";"p92043",#N/A,TRUE,"ProForma";"p92044",#N/A,TRUE,"ProForma"}</definedName>
    <definedName name="edcxs">#N/A</definedName>
    <definedName name="edfgt" hidden="1">{"p92043",#N/A,FALSE,"ProForma";"p92044",#N/A,FALSE,"ProForma"}</definedName>
    <definedName name="edswed" hidden="1">{"p920005",#N/A,TRUE,"ProForma";"P92001",#N/A,TRUE,"ProForma";"P92002",#N/A,TRUE,"ProForma";"P92003",#N/A,TRUE,"ProForma";"P92004",#N/A,TRUE,"ProForma";"P92005",#N/A,TRUE,"ProForma";"P92006",#N/A,TRUE,"ProForma";"P920065",#N/A,TRUE,"ProForma";"P92007",#N/A,TRUE,"ProForma";"P92008",#N/A,TRUE,"ProForma";"P92009",#N/A,TRUE,"ProForma";"P92010",#N/A,TRUE,"ProForma";"P920105",#N/A,TRUE,"ProForma";"p92011",#N/A,TRUE,"ProForma";"p92012",#N/A,TRUE,"ProForma";"p920125",#N/A,TRUE,"ProForma";"P92013",#N/A,TRUE,"ProForma";"P92014",#N/A,TRUE,"ProForma";"P920145",#N/A,TRUE,"ProForma";"P920146",#N/A,TRUE,"ProForma";"P92015",#N/A,TRUE,"ProForma";"P92016",#N/A,TRUE,"ProForma";"P92017",#N/A,TRUE,"ProForma";"P92018",#N/A,TRUE,"ProForma";"P92019",#N/A,TRUE,"ProForma";"P92020",#N/A,TRUE,"ProForma";"P92021",#N/A,TRUE,"ProForma";"P92022",#N/A,TRUE,"ProForma";"P92023",#N/A,TRUE,"ProForma";"P92024",#N/A,TRUE,"ProForma";"P92025",#N/A,TRUE,"ProForma";"P92026",#N/A,TRUE,"ProForma";"P92027",#N/A,TRUE,"ProForma";"P92028",#N/A,TRUE,"ProForma";"P92029",#N/A,TRUE,"ProForma";"P92030",#N/A,TRUE,"ProForma";"P92031",#N/A,TRUE,"ProForma";"P92032",#N/A,TRUE,"ProForma";"P92033",#N/A,TRUE,"ProForma";"P92034",#N/A,TRUE,"ProForma";"P92035",#N/A,TRUE,"ProForma";"P92036",#N/A,TRUE,"ProForma";"P92037",#N/A,TRUE,"ProForma";"P92038",#N/A,TRUE,"ProForma";"P92039",#N/A,TRUE,"ProForma";"P92040",#N/A,TRUE,"ProForma";"P92041",#N/A,TRUE,"ProForma";"P92042",#N/A,TRUE,"ProForma";"p92043",#N/A,TRUE,"ProForma";"p92044",#N/A,TRUE,"ProForma"}</definedName>
    <definedName name="ee">#REF!</definedName>
    <definedName name="eee">#N/A</definedName>
    <definedName name="eeee">#N/A</definedName>
    <definedName name="eeeee">#N/A</definedName>
    <definedName name="eeeeeee">#N/A</definedName>
    <definedName name="eeeeeeee">#N/A</definedName>
    <definedName name="EFAFDEF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ighties">#REF!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MPVINC2">#REF!</definedName>
    <definedName name="ENGA_ING_BARR">#REF!</definedName>
    <definedName name="ENGA_ING_PROV">#REF!</definedName>
    <definedName name="ENGA_INV_PRES">#REF!</definedName>
    <definedName name="ENGA_LOT_RED">#REF!</definedName>
    <definedName name="ENGA_LOT_REDBS">#REF!</definedName>
    <definedName name="ENGA_PROY_APROB">#REF!</definedName>
    <definedName name="ENGA_PROY_EJEC">#REF!</definedName>
    <definedName name="ENGA_PROY_EJECU">#REF!</definedName>
    <definedName name="ENGA_PROY_PEND">#REF!</definedName>
    <definedName name="ENGA_PROY_TERM">#REF!</definedName>
    <definedName name="ENTER">#REF!</definedName>
    <definedName name="ENTER1">#REF!</definedName>
    <definedName name="Entercom">#REF!</definedName>
    <definedName name="Enterprise">#REF!</definedName>
    <definedName name="EnterpriseA">#REF!</definedName>
    <definedName name="EnterpriseC">#REF!</definedName>
    <definedName name="EnterpriseT">#REF!</definedName>
    <definedName name="EnterpriseValue">#REF!</definedName>
    <definedName name="ENTRA">#REF!</definedName>
    <definedName name="EPA_PAGE1">#REF!</definedName>
    <definedName name="EPA_PAGE2">#REF!</definedName>
    <definedName name="EPMWorkbookOptions_1">"ej8AAB+LCAAAAAAABADtm1tvozoQgN9X2v8Q5T0Bcmta0awc4qYccROQvaiqEEmcBi2BrKFN+yPOw/lN+8eOQ64Qt5u22SoQpD5Qe2Y8fMx4bIj5L48Tt/CAcOD43mWRK7PFAvIG/tDx7i6L9+GoxDWKX1qfP/HffPyz7/s/1WlIRIMC0fOCi8fAuSyOw3B6wTCz2aw8q5Z9fMdUWJZjvsuSMRijiV1yvCC0vQEqrrWGf9YqklELBV7wPQ8N"</definedName>
    <definedName name="EPMWorkbookOptions_2" hidden="1">"5mOavnCPMfLCrw6aRZ2x7o4d2stW0q7YE7QYbT1SiCbTe+xEQ/UChDWMRojYG6AycajYsq402WprgvKNY62bpdLY9myWKw+J8QEZGuGy6w9s96LJsiwT2FOmPx0wt9YNhG1LUBVDlcQOEERVIW3J/0e2G6Bbnpn7tvEUTKeuM7C3qO7t8cpG3MpW8xJEK+ZJwoEFxg3ZAvNs17UzHCKv40yQF0TuPi+6cTWIyRApY+zP1jYE3/VxK8T3iGco"</definedName>
    <definedName name="EPMWorkbookOptions_3" hidden="1">"HS+pRndB0dy5u6UiCZUQPYZX9oOPnZD4FT2PhfJO3x76Vw4Owi0H6P0JQ2svnwe0r9S2XM9zft2j6M5BryOaYodnaJ0v2VgQJwlfZ7lqk9syQHsWka6Khwi3WJ5ZXFCtB1PXftKwP0U4fGpx9UZ9hPqjUr0xrJVqldF5qVlHqMTaqFIb9s9qZ/3qfOS4FsWwZAehgVyS+2goo0mfTGEUsXhQUgWIyEJ/C9PNEuJt+UYDOlTMa45cmqppiYrW"</definedName>
    <definedName name="EPMWorkbookOptions_4" hidden="1">"M0kO76g8Y/raQdjGg/HTRrRAJs0Lz3Evi/PYKSaS6OWnu58uz/zppg9IBUiSterIuWy4iLJmkWsddEDOJZlFQo5kC4mkClZHBLqoZoAMz+wzNW9Vl79WCQVgwq6qi+DttZBla2Slt38p5LJXCtcU4zGrQyBBIw9WqptvCdYeIfv2SK1W6/VarbZ/pFYyGKkRwniYkgzm2Hraw/SQRNpAAooA047keDKXgCU767dvuBpnHNtsnu2futXspe6S"</definedName>
    <definedName name="EPMWorkbookOptions_5" hidden="1">"4c5KEUgFQZU18Pu/3/+e7DKaCqcL220dpL4AH5SJoCpmr5tDiUGBMPVbisPy0KCediDHU/yupN4/6nv2V41GtfqKDVYte7UvQriJ0Qq5vDo/T3uIHohGNK2L+WqV7uYbElZUTKhHayrlPS9GXv2RoJ69xI2hTLz8tRRVSX3U/hUwZlecz/tsDocCR4QSuM7JUMhA2M65ULgIQBI76f/EdDwFUiYTd+cjK2Mje5VxwTC5OdfSHqSHxCGlfld+"</definedName>
    <definedName name="EPMWorkbookOptions_6" hidden="1">"PClrkNiCH5ixZ9nL2Ahh4g2jJaj6yeYsDYiukWV9DmQNxDjpXQ41ZfK3iwed2GFXJmzf8YLx1XN7M4Nz+5Li7u+wSE/ag/XAUHSgGLJoiKc7zVO5AE39kSNJfmyE30/3WyMdigS7oJP6QDmeAmiKUNY+svydZ6/8LRjG47TCcvUye7If2Z5BwpbZao4khoTLkVASp5EjSUYJl3Ykx1P0ZAiMng6NDyx7XAbPsK0wkhAlfz/Mkz2etQMi9Yv2"</definedName>
    <definedName name="EPMWorkbookOptions_7" hidden="1">"A+bqHkIxb+hCPEM7gBxrXYkTa7tntrcbd8958zoaYRSMVU+dIm955DbeFokJLrLx3KbqGfYDWh3wTTZHsqvz7CQ/w4jiSnq3Iy4/Gy4fGi8GX23s2H0XyQjfbSzstH/+tDG7PD/f+h91YVdQej8AAA=="</definedName>
    <definedName name="EPS">#REF!</definedName>
    <definedName name="EPSDate">#REF!</definedName>
    <definedName name="EPSGrowth">#REF!</definedName>
    <definedName name="EPSLTM">#REF!</definedName>
    <definedName name="EPSLTMA">#REF!</definedName>
    <definedName name="EPSLTMC">#REF!</definedName>
    <definedName name="EPSLTMT">#REF!</definedName>
    <definedName name="EPSSource">#REF!</definedName>
    <definedName name="EPSYear1A">#REF!</definedName>
    <definedName name="EPSYear1C">#REF!</definedName>
    <definedName name="EPSYear1T">#REF!</definedName>
    <definedName name="EPSYear2A">#REF!</definedName>
    <definedName name="EPSYear2C">#REF!</definedName>
    <definedName name="EPSYear2T">#REF!</definedName>
    <definedName name="EPT">#REF!</definedName>
    <definedName name="EQ_COM">#REF!</definedName>
    <definedName name="EQ_EX">#REF!</definedName>
    <definedName name="EQ_JSD">#REF!</definedName>
    <definedName name="EQ_PREF">#REF!</definedName>
    <definedName name="EQ_PRFD">#REF!</definedName>
    <definedName name="EQ_SSN">#REF!</definedName>
    <definedName name="eqb">#REF!</definedName>
    <definedName name="Equity">#REF!</definedName>
    <definedName name="EquityA">#REF!</definedName>
    <definedName name="EquityAdj">#REF!</definedName>
    <definedName name="EquityBeta">#REF!</definedName>
    <definedName name="EquityFee1">#REF!</definedName>
    <definedName name="EquityFee2">#REF!</definedName>
    <definedName name="EquityRiskPremium">#REF!</definedName>
    <definedName name="EquityT">#REF!</definedName>
    <definedName name="EquityValue">#REF!</definedName>
    <definedName name="Erase">#REF!</definedName>
    <definedName name="ERROR">#REF!</definedName>
    <definedName name="EssAliasTable">"Code_and_name"</definedName>
    <definedName name="EssLatest">"OB"</definedName>
    <definedName name="EssOptions">"2100000000111000_01000"</definedName>
    <definedName name="ETM">#REF!</definedName>
    <definedName name="ev.Calculation" hidden="1">-4135</definedName>
    <definedName name="ev.Initialized" hidden="1">FALSE</definedName>
    <definedName name="EV__LASTREFTIME__" hidden="1">40623.6332291667</definedName>
    <definedName name="EV1Other1">#REF!</definedName>
    <definedName name="EV1Other2">#REF!</definedName>
    <definedName name="EV1OtherLTM">#REF!</definedName>
    <definedName name="EV2Other1">#REF!</definedName>
    <definedName name="EV2Other2">#REF!</definedName>
    <definedName name="EV2OtherLTM">#REF!</definedName>
    <definedName name="EV3Other1">#REF!</definedName>
    <definedName name="EV3Other2">#REF!</definedName>
    <definedName name="EV3OtherLTM">#REF!</definedName>
    <definedName name="EVCashFlow1">#REF!</definedName>
    <definedName name="EVCashFlow2">#REF!</definedName>
    <definedName name="EVCashFlowLTM">#REF!</definedName>
    <definedName name="EVEBIT">#REF!</definedName>
    <definedName name="EVEBIT1">#REF!</definedName>
    <definedName name="EVEBIT2">#REF!</definedName>
    <definedName name="EVEBITDA">#REF!</definedName>
    <definedName name="EVEBITDA1">#REF!</definedName>
    <definedName name="EVEBITDA2">#REF!</definedName>
    <definedName name="EVEBITDALTM">#REF!</definedName>
    <definedName name="EVEBITLTM">#REF!</definedName>
    <definedName name="evergreen_ar">#REF!</definedName>
    <definedName name="evergreen_inv">#REF!</definedName>
    <definedName name="EVNetInc1">#REF!</definedName>
    <definedName name="EVNetInc2">#REF!</definedName>
    <definedName name="EVNetIncLTM">#REF!</definedName>
    <definedName name="EVRevenues">#REF!</definedName>
    <definedName name="EVRevenues1">#REF!</definedName>
    <definedName name="EVRevenues2">#REF!</definedName>
    <definedName name="EVREVENUES298">#REF!</definedName>
    <definedName name="EVRevenuesLTM">#REF!</definedName>
    <definedName name="ExcessCash">#REF!</definedName>
    <definedName name="ExcessCash2">#REF!</definedName>
    <definedName name="Exchange_Rates" hidden="1">#REF!</definedName>
    <definedName name="ExchRatio">#REF!</definedName>
    <definedName name="exis">#REF!</definedName>
    <definedName name="EXIST">#REF!</definedName>
    <definedName name="existen">#REF!</definedName>
    <definedName name="EXISTENCIAS">#REF!</definedName>
    <definedName name="Existing">#REF!</definedName>
    <definedName name="ExitMult">#REF!</definedName>
    <definedName name="ExitYear">#REF!</definedName>
    <definedName name="EXP">#REF!</definedName>
    <definedName name="ExpandOutputs">#N/A</definedName>
    <definedName name="ExpandVPeriods">#N/A</definedName>
    <definedName name="ExportFile">#N/A</definedName>
    <definedName name="EXPP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RANJERA">#REF!</definedName>
    <definedName name="FCF">#REF!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P_165_1_aUrv" hidden="1">#REF!</definedName>
    <definedName name="FDP_166_1_aUrv" hidden="1">#REF!</definedName>
    <definedName name="FDP_167_1_aUrv" hidden="1">#REF!</definedName>
    <definedName name="FDP_168_1_aSrv" hidden="1">#REF!</definedName>
    <definedName name="FDP_169_1_aUrv" hidden="1">#REF!</definedName>
    <definedName name="FDP_170_1_aSrv" hidden="1">#REF!</definedName>
    <definedName name="FDP_171_1_aUrv" hidden="1">#REF!</definedName>
    <definedName name="FDP_172_1_aUrv" hidden="1">#REF!</definedName>
    <definedName name="FDP_173_1_aUrv" hidden="1">#REF!</definedName>
    <definedName name="FDP_174_1_aSrv" hidden="1">#REF!</definedName>
    <definedName name="FDP_175_1_aUrv" hidden="1">#REF!</definedName>
    <definedName name="FDP_176_1_aUrv" hidden="1">#REF!</definedName>
    <definedName name="FDP_177_1_aSrv" hidden="1">#REF!</definedName>
    <definedName name="FDP_178_1_aSrv" hidden="1">#REF!</definedName>
    <definedName name="FDP_179_1_aSrv" hidden="1">#REF!</definedName>
    <definedName name="FDP_180_1_aSrv" hidden="1">#REF!</definedName>
    <definedName name="FDP_181_1_aUrv" hidden="1">#REF!</definedName>
    <definedName name="FDP_182_1_aSrv" hidden="1">#REF!</definedName>
    <definedName name="FDP_183_1_aSrv" hidden="1">#REF!</definedName>
    <definedName name="FDP_184_1_aUrv" hidden="1">#REF!</definedName>
    <definedName name="FDP_185_1_aSrv" hidden="1">#REF!</definedName>
    <definedName name="FDP_186_1_aUrv" hidden="1">#REF!</definedName>
    <definedName name="FDP_187_1_aSrv" hidden="1">#REF!</definedName>
    <definedName name="FDP_188_1_aUrv" hidden="1">#REF!</definedName>
    <definedName name="FDP_189_1_aUrv" hidden="1">#REF!</definedName>
    <definedName name="FDP_190_1_aUrv" hidden="1">#REF!</definedName>
    <definedName name="FDP_191_1_aUrv" hidden="1">#REF!</definedName>
    <definedName name="FDP_192_1_aSrv" hidden="1">#REF!</definedName>
    <definedName name="FDP_193_1_aUrv" hidden="1">#REF!</definedName>
    <definedName name="FDP_194_1_aUrv" hidden="1">#REF!</definedName>
    <definedName name="FDP_195_1_aUrv" hidden="1">#REF!</definedName>
    <definedName name="FDP_196_1_aSrv" hidden="1">#REF!</definedName>
    <definedName name="FDP_197_1_aUrv" hidden="1">#REF!</definedName>
    <definedName name="FDP_198_1_aSrv" hidden="1">#REF!</definedName>
    <definedName name="FDP_199_1_aUrv" hidden="1">#REF!</definedName>
    <definedName name="FDP_200_1_aUrv" hidden="1">#REF!</definedName>
    <definedName name="FDP_201_1_aUrv" hidden="1">#REF!</definedName>
    <definedName name="FDP_202_1_aUrv" hidden="1">#REF!</definedName>
    <definedName name="FDP_203_1_aSrv" hidden="1">#REF!</definedName>
    <definedName name="FDP_204_1_aUrv" hidden="1">#REF!</definedName>
    <definedName name="FDP_205_1_aUrv" hidden="1">#REF!</definedName>
    <definedName name="FDP_206_1_aUrv" hidden="1">#REF!</definedName>
    <definedName name="FDP_207_1_aUrv" hidden="1">#REF!</definedName>
    <definedName name="FDP_208_1_aSrv" hidden="1">#REF!</definedName>
    <definedName name="FDP_209_1_aUrv" hidden="1">#REF!</definedName>
    <definedName name="FDP_210_1_aUrv" hidden="1">#REF!</definedName>
    <definedName name="FDP_211_1_aUrv" hidden="1">#REF!</definedName>
    <definedName name="FDP_212_1_aUrv" hidden="1">#REF!</definedName>
    <definedName name="FDP_213_1_aSrv" hidden="1">#REF!</definedName>
    <definedName name="FDP_214_1_aUrv" hidden="1">#REF!</definedName>
    <definedName name="FDP_215_1_aUrv" hidden="1">#REF!</definedName>
    <definedName name="FDP_216_1_aUrv" hidden="1">#REF!</definedName>
    <definedName name="FDP_217_1_aUrv" hidden="1">#REF!</definedName>
    <definedName name="FDP_218_1_aSrv" hidden="1">#REF!</definedName>
    <definedName name="FDP_219_1_aSrv" hidden="1">#REF!</definedName>
    <definedName name="FDP_220_1_aSrv" hidden="1">#REF!</definedName>
    <definedName name="FDP_221_1_aSrv" hidden="1">#REF!</definedName>
    <definedName name="FDP_222_1_aSrv" hidden="1">#REF!</definedName>
    <definedName name="FDP_223_1_aSrv" hidden="1">#REF!</definedName>
    <definedName name="FDP_224_1_aUrv" hidden="1">#REF!</definedName>
    <definedName name="FDP_225_1_aUrv" hidden="1">#REF!</definedName>
    <definedName name="FDP_226_1_aUrv" hidden="1">#REF!</definedName>
    <definedName name="FDP_227_1_aUrv" hidden="1">#REF!</definedName>
    <definedName name="FDP_228_1_aSrv" hidden="1">#REF!</definedName>
    <definedName name="FDP_229_1_aSrv" hidden="1">#REF!</definedName>
    <definedName name="FDP_230_1_aSrv" hidden="1">#REF!</definedName>
    <definedName name="FDP_231_1_aSrv" hidden="1">#REF!</definedName>
    <definedName name="FDP_232_1_aSrv" hidden="1">#REF!</definedName>
    <definedName name="FDP_233_1_aSrv" hidden="1">#REF!</definedName>
    <definedName name="FDP_234_1_aUrv" hidden="1">#REF!</definedName>
    <definedName name="FDP_235_1_aUrv" hidden="1">#REF!</definedName>
    <definedName name="FDP_236_1_aUrv" hidden="1">#REF!</definedName>
    <definedName name="FDP_237_1_aUrv" hidden="1">#REF!</definedName>
    <definedName name="FDP_238_1_aSrv" hidden="1">#REF!</definedName>
    <definedName name="FDP_243_1_aSrv" hidden="1">#REF!</definedName>
    <definedName name="FDP_244_1_aSrv" hidden="1">#REF!</definedName>
    <definedName name="FDP_245_1_aSrv" hidden="1">#REF!</definedName>
    <definedName name="FDP_246_1_aSrv" hidden="1">#REF!</definedName>
    <definedName name="FDP_247_1_aSrv" hidden="1">#REF!</definedName>
    <definedName name="FDP_248_1_aSrv" hidden="1">#REF!</definedName>
    <definedName name="FDP_249_1_aSrv" hidden="1">#REF!</definedName>
    <definedName name="FDP_250_1_aSrv" hidden="1">#REF!</definedName>
    <definedName name="FDP_251_1_aSrv" hidden="1">#REF!</definedName>
    <definedName name="FDP_252_1_aSrv" hidden="1">#REF!</definedName>
    <definedName name="FDP_253_1_aSrv" hidden="1">#REF!</definedName>
    <definedName name="FDP_254_1_aSrv" hidden="1">#REF!</definedName>
    <definedName name="FDP_255_1_aSrv" hidden="1">#REF!</definedName>
    <definedName name="FDP_256_1_aSrv" hidden="1">#REF!</definedName>
    <definedName name="FDP_257_1_aSrv" hidden="1">#REF!</definedName>
    <definedName name="FDP_258_1_aSrv" hidden="1">#REF!</definedName>
    <definedName name="FDP_259_1_aSrv" hidden="1">#REF!</definedName>
    <definedName name="FDP_260_1_aSrv" hidden="1">#REF!</definedName>
    <definedName name="FDP_261_1_aSrv" hidden="1">#REF!</definedName>
    <definedName name="FDP_264_1_aUrv" hidden="1">#REF!</definedName>
    <definedName name="FDP_265_1_aUrv" hidden="1">#REF!</definedName>
    <definedName name="FDP_266_1_aUrv" hidden="1">#REF!</definedName>
    <definedName name="FDP_267_1_aUrv" hidden="1">#REF!</definedName>
    <definedName name="FDP_268_1_aUrv" hidden="1">#REF!</definedName>
    <definedName name="FDP_269_1_aUrv" hidden="1">#REF!</definedName>
    <definedName name="FDP_270_1_aUrv" hidden="1">#REF!</definedName>
    <definedName name="FDP_271_1_aUrv" hidden="1">#REF!</definedName>
    <definedName name="FDP_272_1_aUrv" hidden="1">#REF!</definedName>
    <definedName name="FDP_273_1_aUrv" hidden="1">#REF!</definedName>
    <definedName name="FDP_274_1_aUrv" hidden="1">#REF!</definedName>
    <definedName name="FDP_275_1_aUrv" hidden="1">#REF!</definedName>
    <definedName name="FDP_276_1_aUrv" hidden="1">#REF!</definedName>
    <definedName name="FDP_277_1_aUrv" hidden="1">#REF!</definedName>
    <definedName name="FDP_278_1_aUrv" hidden="1">#REF!</definedName>
    <definedName name="FDP_279_1_aSrv" hidden="1">#REF!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DShares">#REF!</definedName>
    <definedName name="fdv" hidden="1">{"quarterly",#N/A,FALSE,"Income Statement";#N/A,#N/A,FALSE,"print segment";#N/A,#N/A,FALSE,"Balance Sheet";#N/A,#N/A,FALSE,"Annl Inc";#N/A,#N/A,FALSE,"Cash Flow"}</definedName>
    <definedName name="fe">#N/A</definedName>
    <definedName name="feb96_0442_False" localSheetId="4">#REF!</definedName>
    <definedName name="feb96_0442_False">#REF!</definedName>
    <definedName name="febacct">#REF!</definedName>
    <definedName name="febcube">#REF!</definedName>
    <definedName name="febledger">#REF!</definedName>
    <definedName name="FechaAplica">#REF!</definedName>
    <definedName name="fedtax">#REF!</definedName>
    <definedName name="FEE">#REF!</definedName>
    <definedName name="ff">#REF!</definedName>
    <definedName name="ffffffffff">#N/A</definedName>
    <definedName name="FILA">#REF!</definedName>
    <definedName name="Fin">#REF!</definedName>
    <definedName name="FINAL">#REF!</definedName>
    <definedName name="FinalShareGoal">#REF!</definedName>
    <definedName name="FinScenario">#REF!</definedName>
    <definedName name="FirstDataColumn">#REF!</definedName>
    <definedName name="FirstTick">#REF!</definedName>
    <definedName name="Float">#REF!</definedName>
    <definedName name="flu">#REF!</definedName>
    <definedName name="FLUJO1">#REF!</definedName>
    <definedName name="FLUJO2">#REF!</definedName>
    <definedName name="FlujoInicial">#REF!</definedName>
    <definedName name="FONT_ING_BARR">#REF!</definedName>
    <definedName name="FONT_ING_PROV">#REF!</definedName>
    <definedName name="FONT_INV_PRES">#REF!</definedName>
    <definedName name="FONT_LOT_REDBS">#REF!</definedName>
    <definedName name="FONT_LOT_REDSB">#REF!</definedName>
    <definedName name="FONT_PROY_APROB">#REF!</definedName>
    <definedName name="FONT_PROY_EJEC">#REF!</definedName>
    <definedName name="FONT_PROY_EJECU">#REF!</definedName>
    <definedName name="FONT_PROY_PEND">#REF!</definedName>
    <definedName name="FONT_PROY_TERM">#REF!</definedName>
    <definedName name="FOOTER_AZ">#REF!</definedName>
    <definedName name="FOOTER_CT">#REF!</definedName>
    <definedName name="FOOTER_DC">#REF!</definedName>
    <definedName name="FOOTER_DE">#REF!</definedName>
    <definedName name="FOOTER_EPA">#REF!</definedName>
    <definedName name="FOOTER_HI">#REF!</definedName>
    <definedName name="FOOTER_ID">#REF!</definedName>
    <definedName name="FOOTER_KY">#REF!</definedName>
    <definedName name="FOOTER_MA">#REF!</definedName>
    <definedName name="FOOTER_MI">#REF!</definedName>
    <definedName name="FOOTER_MT">#REF!</definedName>
    <definedName name="FOOTER_NC">#REF!</definedName>
    <definedName name="FOOTER_NCA">#REF!</definedName>
    <definedName name="FOOTER_ND">#REF!</definedName>
    <definedName name="FOOTER_NE">#REF!</definedName>
    <definedName name="FOOTER_NH">#REF!</definedName>
    <definedName name="FOOTER_NJ">#REF!</definedName>
    <definedName name="FOOTER_NM">#REF!</definedName>
    <definedName name="FOOTER_NTX">#REF!</definedName>
    <definedName name="FOOTER_NV">#REF!</definedName>
    <definedName name="FOOTER_OR">#REF!</definedName>
    <definedName name="FOOTER_RI">#REF!</definedName>
    <definedName name="FOOTER_SCA">#REF!</definedName>
    <definedName name="FOOTER_SD">#REF!</definedName>
    <definedName name="FOOTER_STX">#REF!</definedName>
    <definedName name="FOOTER_US">#REF!</definedName>
    <definedName name="FOOTER_UT">#REF!</definedName>
    <definedName name="FOOTER_VT">#REF!</definedName>
    <definedName name="FOOTER_WA">#REF!</definedName>
    <definedName name="FOOTER_WPA">#REF!</definedName>
    <definedName name="Footnote1">#REF!</definedName>
    <definedName name="Footnote2">#REF!</definedName>
    <definedName name="Footnote3">#REF!</definedName>
    <definedName name="Footnote4">#REF!</definedName>
    <definedName name="ForecastCube">#REF!</definedName>
    <definedName name="ForecastMo">#REF!</definedName>
    <definedName name="Format">#REF!</definedName>
    <definedName name="formato1">#REF!</definedName>
    <definedName name="formato2">#REF!</definedName>
    <definedName name="formato3">#REF!</definedName>
    <definedName name="formato4">#REF!</definedName>
    <definedName name="Former">#REF!</definedName>
    <definedName name="Forward1">#REF!</definedName>
    <definedName name="Forward2">#REF!</definedName>
    <definedName name="frws">#N/A</definedName>
    <definedName name="FUENTES">#REF!</definedName>
    <definedName name="fxz">#N/A</definedName>
    <definedName name="fy">#REF!</definedName>
    <definedName name="FYE">#REF!</definedName>
    <definedName name="FYE1CapEx">#REF!</definedName>
    <definedName name="FYE1CashFlow">#REF!</definedName>
    <definedName name="FYE1EBIT">#REF!</definedName>
    <definedName name="FYE1EBITDA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fye3revenues">#REF!</definedName>
    <definedName name="G.Assumptions">#REF!</definedName>
    <definedName name="G.BalanceSheet">#REF!</definedName>
    <definedName name="G.base">#REF!</definedName>
    <definedName name="G.BookDeprec">#REF!</definedName>
    <definedName name="G.CashFlow">#REF!</definedName>
    <definedName name="G.CloseBalSheet">#REF!</definedName>
    <definedName name="G.ControlPanel">#REF!</definedName>
    <definedName name="G.dcf">#REF!</definedName>
    <definedName name="G.Debt">#REF!</definedName>
    <definedName name="G.DebtTables">#REF!</definedName>
    <definedName name="G.EquitySplit">#REF!</definedName>
    <definedName name="G.IncomeStmt">#REF!</definedName>
    <definedName name="G.Inputs">#REF!</definedName>
    <definedName name="G.IntRates">#REF!</definedName>
    <definedName name="G.ratio">#REF!</definedName>
    <definedName name="G.TaxDeprec">#REF!</definedName>
    <definedName name="G.Triggers">#REF!</definedName>
    <definedName name="Gastos_por_servicios_operativos">#REF!</definedName>
    <definedName name="GDV">#REF!</definedName>
    <definedName name="gg">#N/A</definedName>
    <definedName name="gggggggggggggg">#N/A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Cube">#REF!</definedName>
    <definedName name="glenrev">#REF!</definedName>
    <definedName name="gmarg">#REF!</definedName>
    <definedName name="GMForecast">#REF!</definedName>
    <definedName name="Goodwill">#REF!</definedName>
    <definedName name="gp">#REF!</definedName>
    <definedName name="GPXA">#REF!</definedName>
    <definedName name="GRABAR">#REF!</definedName>
    <definedName name="GradeSen">#REF!</definedName>
    <definedName name="GrossMargin">#REF!</definedName>
    <definedName name="grossp">#REF!</definedName>
    <definedName name="GrossProfit">#REF!</definedName>
    <definedName name="gw">#REF!</definedName>
    <definedName name="gwamort">#REF!</definedName>
    <definedName name="GYP">#REF!</definedName>
    <definedName name="HEADER_AZ">#REF!</definedName>
    <definedName name="HEADER_CT">#REF!</definedName>
    <definedName name="HEADER_DC">#REF!</definedName>
    <definedName name="HEADER_DE">#REF!</definedName>
    <definedName name="HEADER_EPA">#REF!</definedName>
    <definedName name="HEADER_HI">#REF!</definedName>
    <definedName name="HEADER_ID">#REF!</definedName>
    <definedName name="HEADER_KY">#REF!</definedName>
    <definedName name="HEADER_MA">#REF!</definedName>
    <definedName name="HEADER_MI">#REF!</definedName>
    <definedName name="HEADER_MT">#REF!</definedName>
    <definedName name="HEADER_NC">#REF!</definedName>
    <definedName name="HEADER_NCA">#REF!</definedName>
    <definedName name="HEADER_ND">#REF!</definedName>
    <definedName name="HEADER_NE">#REF!</definedName>
    <definedName name="HEADER_NH">#REF!</definedName>
    <definedName name="HEADER_NJ">#REF!</definedName>
    <definedName name="HEADER_NM">#REF!</definedName>
    <definedName name="HEADER_NTX">#REF!</definedName>
    <definedName name="HEADER_NV">#REF!</definedName>
    <definedName name="HEADER_OR">#REF!</definedName>
    <definedName name="HEADER_RI">#REF!</definedName>
    <definedName name="HEADER_SCA">#REF!</definedName>
    <definedName name="HEADER_SD">#REF!</definedName>
    <definedName name="HEADER_STX">#REF!</definedName>
    <definedName name="HEADER_US">#REF!</definedName>
    <definedName name="HEADER_UT">#REF!</definedName>
    <definedName name="HEADER_VT">#REF!</definedName>
    <definedName name="HEADER_WA">#REF!</definedName>
    <definedName name="HEADER_WPA">#REF!</definedName>
    <definedName name="Help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hh">#N/A</definedName>
    <definedName name="HI">#REF!</definedName>
    <definedName name="HI_PAGE1">#REF!</definedName>
    <definedName name="Hide_Flag">#REF!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Price">#REF!</definedName>
    <definedName name="HisYear_0" hidden="1">#REF!</definedName>
    <definedName name="HisYear_1" hidden="1">#REF!</definedName>
    <definedName name="HisYear_2" hidden="1">#REF!</definedName>
    <definedName name="HisYear_3" hidden="1">#REF!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#REF!,#REF!,#REF!,#REF!,#REF!</definedName>
    <definedName name="hn.domestic" hidden="1">#REF!</definedName>
    <definedName name="hn.DomesticFlag" hidden="1">#REF!</definedName>
    <definedName name="hn.DZ_MultByFXRates" hidden="1">#REF!,#REF!,#REF!,#REF!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RolledForward" hidden="1">FALSE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Version">"Version 3"</definedName>
    <definedName name="hn.YearLabel" hidden="1">#REF!</definedName>
    <definedName name="HORA">#REF!</definedName>
    <definedName name="HspLogonApplication">"'PLANS'"</definedName>
    <definedName name="HspLogonDomain">"'NORTH_AMERICA'"</definedName>
    <definedName name="HspLogonServer">"'Essbase'"</definedName>
    <definedName name="HspLogonUserName">"'SBKNUT'"</definedName>
    <definedName name="I">#REF!</definedName>
    <definedName name="IADIYGDON">#REF!</definedName>
    <definedName name="IAR">#REF!</definedName>
    <definedName name="IARYPD">#REF!</definedName>
    <definedName name="ID">#REF!</definedName>
    <definedName name="ID_PAGE1">#REF!</definedName>
    <definedName name="ID_PAGE2">#REF!</definedName>
    <definedName name="IDXIRPTD">#REF!</definedName>
    <definedName name="iii">#REF!</definedName>
    <definedName name="IIMV">#REF!</definedName>
    <definedName name="IIMVCORACEROS__.">#REF!</definedName>
    <definedName name="ImportFile">#N/A</definedName>
    <definedName name="IMPRESION">#REF!</definedName>
    <definedName name="IMPRESION1">#REF!</definedName>
    <definedName name="IMVLADEHESA">#REF!</definedName>
    <definedName name="IMYE">#REF!</definedName>
    <definedName name="INCOME">#REF!</definedName>
    <definedName name="INDEM">#REF!</definedName>
    <definedName name="INDICADORES">#REF!</definedName>
    <definedName name="Industry">#REF!</definedName>
    <definedName name="INDYCOMDES">#REF!</definedName>
    <definedName name="INGRESOS">#REF!</definedName>
    <definedName name="INGRESOSNG">#REF!</definedName>
    <definedName name="INGRESOSNG1">#REF!</definedName>
    <definedName name="INI">#REF!</definedName>
    <definedName name="inject">#REF!</definedName>
    <definedName name="int.switch">#REF!</definedName>
    <definedName name="IntA">#REF!</definedName>
    <definedName name="IntAdj">#REF!</definedName>
    <definedName name="IntangAssets">#REF!</definedName>
    <definedName name="IntC">#REF!</definedName>
    <definedName name="interest">#REF!</definedName>
    <definedName name="IntExp">#REF!</definedName>
    <definedName name="IntInc">#REF!</definedName>
    <definedName name="IntT">#REF!</definedName>
    <definedName name="INUECON">#REF!</definedName>
    <definedName name="Inventories">#REF!</definedName>
    <definedName name="inventory98">#REF!</definedName>
    <definedName name="inverpem2">#REF!</definedName>
    <definedName name="inverperm2">#REF!</definedName>
    <definedName name="INVERSI">#REF!</definedName>
    <definedName name="InvestBook">#REF!</definedName>
    <definedName name="Investments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THOM" hidden="1">"c5186"</definedName>
    <definedName name="IQ_EST_FFO_SHARE_SHARE_SURPRISE_PERCENT_THOM" hidden="1">"c5187"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DET_EST" hidden="1">"c12059"</definedName>
    <definedName name="IQ_FFO_EST_DET_EST_CURRENCY" hidden="1">"c12466"</definedName>
    <definedName name="IQ_FFO_EST_DET_EST_CURRENCY_THOM" hidden="1">"c12487"</definedName>
    <definedName name="IQ_FFO_EST_DET_EST_DATE" hidden="1">"c12212"</definedName>
    <definedName name="IQ_FFO_EST_DET_EST_DATE_THOM" hidden="1">"c12238"</definedName>
    <definedName name="IQ_FFO_EST_DET_EST_INCL" hidden="1">"c12349"</definedName>
    <definedName name="IQ_FFO_EST_DET_EST_INCL_THOM" hidden="1">"c12370"</definedName>
    <definedName name="IQ_FFO_EST_DET_EST_ORIGIN" hidden="1">"c12722"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REUT" hidden="1">"c3841"</definedName>
    <definedName name="IQ_FFO_NUM_EST_THOM" hidden="1">"c4003"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"c4452"</definedName>
    <definedName name="IQ_FFO_STDDEV_EST" hidden="1">"c422"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40486.4789351852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39716.3977662037</definedName>
    <definedName name="IQ_REVOLVING_SECURED_1_4_NON_ACCRUAL_FFIEC" hidden="1">"c13314"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RA22" hidden="1">"$A$23:$A$41"</definedName>
    <definedName name="IQRA28" hidden="1">"$A$29:$A$47"</definedName>
    <definedName name="IQRA33" hidden="1">"$A$34:$A$397"</definedName>
    <definedName name="IQRA5" hidden="1">"$A$6:$A$107"</definedName>
    <definedName name="IQRAA10" hidden="1">"$AA$11:$AA$261"</definedName>
    <definedName name="IQRAA11" hidden="1">"$AA$12:$AA$262"</definedName>
    <definedName name="IQRAB10" hidden="1">"$AB$11:$AB$263"</definedName>
    <definedName name="IQRAB11" hidden="1">"$AB$12:$AB$264"</definedName>
    <definedName name="IQRAC10" hidden="1">"$AC$11:$AC$262"</definedName>
    <definedName name="IQRAC11" hidden="1">"$AC$12:$AC$263"</definedName>
    <definedName name="IQRAF17" hidden="1">"$AF$18:$AF$269"</definedName>
    <definedName name="IQRB11" hidden="1">"$B$12:$B$2737"</definedName>
    <definedName name="IQRB20" hidden="1">"$B$21:$B$522"</definedName>
    <definedName name="IQRB5" hidden="1">"$B$6:$B$507"</definedName>
    <definedName name="IQRB52" hidden="1">"$B$53:$B$1311"</definedName>
    <definedName name="IQRB54" hidden="1">"$B$55:$B$1313"</definedName>
    <definedName name="IQRB7" hidden="1">"$B$8:$B$101"</definedName>
    <definedName name="IQRB8" hidden="1">"$B$9:$B$104"</definedName>
    <definedName name="IQRD2" hidden="1">"$D$3:$D$7"</definedName>
    <definedName name="IQRF15" hidden="1">"$F$16:$F$1778"</definedName>
    <definedName name="IQRF20" hidden="1">"$F$21:$F$1531"</definedName>
    <definedName name="IQRF6" hidden="1">"$F$7:$F$1260"</definedName>
    <definedName name="IQRJ20" hidden="1">"$J$21:$J$522"</definedName>
    <definedName name="IQRN20" hidden="1">"$N$21:$N$1531"</definedName>
    <definedName name="IQRT10" hidden="1">"$T$11:$T$262"</definedName>
    <definedName name="IQRU10" hidden="1">"$U$11:$U$262"</definedName>
    <definedName name="IQRV10" hidden="1">"$V$11:$V$262"</definedName>
    <definedName name="IQRV11" hidden="1">"$V$12:$V$263"</definedName>
    <definedName name="IQRW10" hidden="1">"$W$11:$W$262"</definedName>
    <definedName name="IQRW11" hidden="1">"$W$12:$W$263"</definedName>
    <definedName name="IQRX10" hidden="1">"$X$11:$X$262"</definedName>
    <definedName name="IQRX11" hidden="1">"$X$12:$X$263"</definedName>
    <definedName name="IQRY10" hidden="1">"$Y$11:$Y$262"</definedName>
    <definedName name="IQRY11" hidden="1">"$Y$12:$Y$263"</definedName>
    <definedName name="IQRZ10" hidden="1">"$Z$11:$Z$261"</definedName>
    <definedName name="IQRZ11" hidden="1">"$Z$12:$Z$262"</definedName>
    <definedName name="ir">#REF!</definedName>
    <definedName name="irass">#REF!</definedName>
    <definedName name="IRD">#REF!</definedName>
    <definedName name="IRPD3">#REF!</definedName>
    <definedName name="irt">#REF!</definedName>
    <definedName name="IsColHidden" hidden="1">FALSE</definedName>
    <definedName name="IsLTMColHidden" hidden="1">FALSE</definedName>
    <definedName name="Item1">#REF!</definedName>
    <definedName name="Item10">#REF!</definedName>
    <definedName name="Item2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jan96_0442_False" localSheetId="4">#REF!</definedName>
    <definedName name="jan96_0442_False">#REF!</definedName>
    <definedName name="janacct">#REF!</definedName>
    <definedName name="jancube">#REF!</definedName>
    <definedName name="janledger">#REF!</definedName>
    <definedName name="jj">#N/A</definedName>
    <definedName name="jklg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JOINAHILO">#REF!</definedName>
    <definedName name="JOINALAST">#REF!</definedName>
    <definedName name="JOINANAME">#REF!</definedName>
    <definedName name="JOINAPMV99">#REF!</definedName>
    <definedName name="JOINAPRICE">#REF!</definedName>
    <definedName name="JOINASHARES">#REF!</definedName>
    <definedName name="jul96_0442_False" localSheetId="4">#REF!</definedName>
    <definedName name="jul96_0442_False">#REF!</definedName>
    <definedName name="julacct">#REF!</definedName>
    <definedName name="julcube">#REF!</definedName>
    <definedName name="julledger">#REF!</definedName>
    <definedName name="jun96_0442_False" localSheetId="4">#REF!</definedName>
    <definedName name="jun96_0442_False">#REF!</definedName>
    <definedName name="junacct">#REF!</definedName>
    <definedName name="juncube">#REF!</definedName>
    <definedName name="junledger">#REF!</definedName>
    <definedName name="KENN_ING_BARR">#REF!</definedName>
    <definedName name="KENN_ING_PROV">#REF!</definedName>
    <definedName name="KENN_INV_PRES">#REF!</definedName>
    <definedName name="KENN_LOT_REDBS">#REF!</definedName>
    <definedName name="KENN_LOT_REDSB">#REF!</definedName>
    <definedName name="KENN_PORY_APROB">#REF!</definedName>
    <definedName name="KENN_PROY_APROB">#REF!</definedName>
    <definedName name="KENN_PROY_EJEC">#REF!</definedName>
    <definedName name="KENN_PROY_EJECU">#REF!</definedName>
    <definedName name="KENN_PROY_PEND">#REF!</definedName>
    <definedName name="KENN_PROY_TERM">#REF!</definedName>
    <definedName name="kk">#N/A</definedName>
    <definedName name="KNT1999Print">#REF!</definedName>
    <definedName name="KY">#REF!</definedName>
    <definedName name="KY_PAGE1">#REF!</definedName>
    <definedName name="KY_PAGE2">#REF!</definedName>
    <definedName name="KY_PAGE3">#REF!</definedName>
    <definedName name="lastdebt">#REF!</definedName>
    <definedName name="lastpref">#REF!</definedName>
    <definedName name="LastUpdate">#REF!</definedName>
    <definedName name="LatestFYE">#REF!</definedName>
    <definedName name="lcs">#REF!</definedName>
    <definedName name="LEDGERID">#REF!</definedName>
    <definedName name="LFQ">#REF!</definedName>
    <definedName name="LFY">#REF!</definedName>
    <definedName name="Line">"______"</definedName>
    <definedName name="LIQFUSTRA">#REF!</definedName>
    <definedName name="LK_Month">#REF!</definedName>
    <definedName name="lkj">#REF!</definedName>
    <definedName name="ll">#N/A</definedName>
    <definedName name="LMForecast">#REF!</definedName>
    <definedName name="Load">#REF!</definedName>
    <definedName name="LocalGoal">#REF!</definedName>
    <definedName name="LocalShare">#REF!</definedName>
    <definedName name="look">#REF!</definedName>
    <definedName name="look1">#REF!</definedName>
    <definedName name="lookup">#REF!</definedName>
    <definedName name="LowDate">#REF!</definedName>
    <definedName name="LowPrice">#REF!</definedName>
    <definedName name="ls02.Selected">#REF!</definedName>
    <definedName name="LTC">#REF!</definedName>
    <definedName name="LTEPSGrowth">#REF!</definedName>
    <definedName name="LTM">#REF!</definedName>
    <definedName name="LTMCapEx">#REF!</definedName>
    <definedName name="LTMCashFlow">#REF!</definedName>
    <definedName name="LTMEBIT">#REF!</definedName>
    <definedName name="LTMEBITDA">#REF!</definedName>
    <definedName name="LTMGrossProfit">#REF!</definedName>
    <definedName name="LTMNetInc">#REF!</definedName>
    <definedName name="LTMOther1">#REF!</definedName>
    <definedName name="LTMOther2">#REF!</definedName>
    <definedName name="LTMOther3">#REF!</definedName>
    <definedName name="LTMRevenues">#REF!</definedName>
    <definedName name="LTMShares">#REF!</definedName>
    <definedName name="LUZ">#REF!</definedName>
    <definedName name="MA">#REF!</definedName>
    <definedName name="MA_PAGE1">#REF!</definedName>
    <definedName name="MACRO">#REF!</definedName>
    <definedName name="make">#REF!</definedName>
    <definedName name="MakeDate">35653.7651731481</definedName>
    <definedName name="mar96_0442_False" localSheetId="4">#REF!</definedName>
    <definedName name="mar96_0442_False">#REF!</definedName>
    <definedName name="maracct">#REF!</definedName>
    <definedName name="marcube">#REF!</definedName>
    <definedName name="marg1">#REF!</definedName>
    <definedName name="marg2">#REF!</definedName>
    <definedName name="marg3">#REF!</definedName>
    <definedName name="marg4">#REF!</definedName>
    <definedName name="Margin">#REF!</definedName>
    <definedName name="margin2">#REF!</definedName>
    <definedName name="margin3">#REF!</definedName>
    <definedName name="margin4">#REF!</definedName>
    <definedName name="margin5">#REF!</definedName>
    <definedName name="margins1">#REF!,#REF!,#REF!,#REF!,#REF!,#REF!</definedName>
    <definedName name="market">#REF!</definedName>
    <definedName name="market2">#REF!</definedName>
    <definedName name="MarketCap">#REF!</definedName>
    <definedName name="marledger">#REF!</definedName>
    <definedName name="MATrig">#REF!</definedName>
    <definedName name="MAVC">#REF!</definedName>
    <definedName name="MAY.NOV">#REF!</definedName>
    <definedName name="may96_0442_False" localSheetId="4">#REF!</definedName>
    <definedName name="may96_0442_False">#REF!</definedName>
    <definedName name="mayacct">#REF!</definedName>
    <definedName name="maycube">#REF!</definedName>
    <definedName name="mayledger">#REF!</definedName>
    <definedName name="MAYOR.OCT">#REF!</definedName>
    <definedName name="me">"Button 5"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NSAJE">#REF!</definedName>
    <definedName name="MENU0">#REF!</definedName>
    <definedName name="MENU1">#REF!</definedName>
    <definedName name="MENU1A">#REF!</definedName>
    <definedName name="MENU3">#REF!</definedName>
    <definedName name="MENU4">#REF!</definedName>
    <definedName name="MENU5">#REF!</definedName>
    <definedName name="MEXT">#REF!</definedName>
    <definedName name="mfee">#REF!</definedName>
    <definedName name="mgmt">#REF!</definedName>
    <definedName name="MI">#REF!</definedName>
    <definedName name="MI_PAGE1">#REF!</definedName>
    <definedName name="MI_PAGE2">#REF!</definedName>
    <definedName name="MI_PAGE3">#REF!</definedName>
    <definedName name="MIA">#REF!</definedName>
    <definedName name="MillSen">#REF!</definedName>
    <definedName name="MillVar">#REF!</definedName>
    <definedName name="MIN_CON">#REF!</definedName>
    <definedName name="MIN_RED">#REF!</definedName>
    <definedName name="MinCash">#REF!</definedName>
    <definedName name="MineVar">#REF!</definedName>
    <definedName name="MinInt">#REF!</definedName>
    <definedName name="MinIntInc">#REF!</definedName>
    <definedName name="MinIntMarket">#REF!</definedName>
    <definedName name="MIT">#REF!</definedName>
    <definedName name="Mkt">#REF!</definedName>
    <definedName name="MktLocal">#REF!</definedName>
    <definedName name="MktNatl">#REF!</definedName>
    <definedName name="mktrev">#REF!</definedName>
    <definedName name="MLM">#REF!</definedName>
    <definedName name="mm">#N/A</definedName>
    <definedName name="MMTicker">#REF!</definedName>
    <definedName name="MONEXT">#REF!</definedName>
    <definedName name="MonitorRow">1</definedName>
    <definedName name="Month">#REF!</definedName>
    <definedName name="MOREASS">#REF!</definedName>
    <definedName name="Mountain">#REF!</definedName>
    <definedName name="mrk">"tkr_6"</definedName>
    <definedName name="MT">#REF!</definedName>
    <definedName name="MT_PAGE1">#REF!</definedName>
    <definedName name="MT_PAGE2">#REF!</definedName>
    <definedName name="Mticker">#REF!</definedName>
    <definedName name="mult">#REF!</definedName>
    <definedName name="MVACC">#REF!</definedName>
    <definedName name="MW">#REF!</definedName>
    <definedName name="myt">#N/A</definedName>
    <definedName name="N">#REF!</definedName>
    <definedName name="N_CA">#REF!</definedName>
    <definedName name="N_TX">#REF!</definedName>
    <definedName name="NA">"NA   "</definedName>
    <definedName name="NACIONAL">#REF!</definedName>
    <definedName name="Name">#REF!</definedName>
    <definedName name="names">#REF!</definedName>
    <definedName name="NatlGoal">#REF!</definedName>
    <definedName name="NatlShare">#REF!</definedName>
    <definedName name="NC">#REF!</definedName>
    <definedName name="NC_PAGE1">#REF!</definedName>
    <definedName name="NC_PAGE2">#REF!</definedName>
    <definedName name="NC_PAGE3">#REF!</definedName>
    <definedName name="NCA_PAGE1">#REF!</definedName>
    <definedName name="NCA_PAGE2">#REF!</definedName>
    <definedName name="ND">#REF!</definedName>
    <definedName name="ND_PAGE1">#REF!</definedName>
    <definedName name="ND_PAGE2">#REF!</definedName>
    <definedName name="NE">#REF!</definedName>
    <definedName name="NE_PAGE1">#REF!</definedName>
    <definedName name="NE_PAGE2">#REF!</definedName>
    <definedName name="NE_PAGE3">#REF!</definedName>
    <definedName name="Net_Income_from_Operations" localSheetId="4">#REF!</definedName>
    <definedName name="Net_Income_from_Operations">#REF!</definedName>
    <definedName name="NetDebtBook">#REF!</definedName>
    <definedName name="NetDebtEBITDA">#REF!</definedName>
    <definedName name="NetDebtEnt">#REF!</definedName>
    <definedName name="NetInc">#REF!</definedName>
    <definedName name="NetIncGrowth">#REF!</definedName>
    <definedName name="NetIncMargin">#REF!</definedName>
    <definedName name="NetPPE98">#REF!</definedName>
    <definedName name="NetRev">#REF!</definedName>
    <definedName name="new" hidden="1">{"Acq_matrix",#N/A,FALSE,"Acquisition Matrix"}</definedName>
    <definedName name="Newbuilds">#REF!</definedName>
    <definedName name="NextQtr">#REF!</definedName>
    <definedName name="NH">#REF!</definedName>
    <definedName name="NH_PAGE1">#REF!</definedName>
    <definedName name="nhu" hidden="1">{"p92043",#N/A,FALSE,"ProForma";"p92044",#N/A,FALSE,"ProForma"}</definedName>
    <definedName name="NIC">#REF!</definedName>
    <definedName name="NILTMA">#REF!</definedName>
    <definedName name="NILTMT">#REF!</definedName>
    <definedName name="NIYear1A">#REF!</definedName>
    <definedName name="NIYear1T">#REF!</definedName>
    <definedName name="NIYear2A">#REF!</definedName>
    <definedName name="NIYear2T">#REF!</definedName>
    <definedName name="NJ">#REF!</definedName>
    <definedName name="NJ_PAGE1">#REF!</definedName>
    <definedName name="nji" hidden="1">{"p920005",#N/A,TRUE,"ProForma";"P92001",#N/A,TRUE,"ProForma";"P92002",#N/A,TRUE,"ProForma";"P92003",#N/A,TRUE,"ProForma";"P92004",#N/A,TRUE,"ProForma";"P92005",#N/A,TRUE,"ProForma";"P92006",#N/A,TRUE,"ProForma";"P920065",#N/A,TRUE,"ProForma";"P92007",#N/A,TRUE,"ProForma";"P92008",#N/A,TRUE,"ProForma";"P92009",#N/A,TRUE,"ProForma";"P92010",#N/A,TRUE,"ProForma";"P920105",#N/A,TRUE,"ProForma";"p92011",#N/A,TRUE,"ProForma";"p92012",#N/A,TRUE,"ProForma";"p920125",#N/A,TRUE,"ProForma";"P92013",#N/A,TRUE,"ProForma";"P92014",#N/A,TRUE,"ProForma";"P920145",#N/A,TRUE,"ProForma";"P920146",#N/A,TRUE,"ProForma";"P92015",#N/A,TRUE,"ProForma";"P92016",#N/A,TRUE,"ProForma";"P92017",#N/A,TRUE,"ProForma";"P92018",#N/A,TRUE,"ProForma";"P92019",#N/A,TRUE,"ProForma";"P92020",#N/A,TRUE,"ProForma";"P92021",#N/A,TRUE,"ProForma";"P92022",#N/A,TRUE,"ProForma";"P92023",#N/A,TRUE,"ProForma";"P92024",#N/A,TRUE,"ProForma";"P92025",#N/A,TRUE,"ProForma";"P92026",#N/A,TRUE,"ProForma";"P92027",#N/A,TRUE,"ProForma";"P92028",#N/A,TRUE,"ProForma";"P92029",#N/A,TRUE,"ProForma";"P92030",#N/A,TRUE,"ProForma";"P92031",#N/A,TRUE,"ProForma";"P92032",#N/A,TRUE,"ProForma";"P92033",#N/A,TRUE,"ProForma";"P92034",#N/A,TRUE,"ProForma";"P92035",#N/A,TRUE,"ProForma";"P92036",#N/A,TRUE,"ProForma";"P92037",#N/A,TRUE,"ProForma";"P92038",#N/A,TRUE,"ProForma";"P92039",#N/A,TRUE,"ProForma";"P92040",#N/A,TRUE,"ProForma";"P92041",#N/A,TRUE,"ProForma";"P92042",#N/A,TRUE,"ProForma";"p92043",#N/A,TRUE,"ProForma";"p92044",#N/A,TRUE,"ProForma"}</definedName>
    <definedName name="NM">#REF!</definedName>
    <definedName name="NM_PAGE1">#REF!</definedName>
    <definedName name="nn">#N/A</definedName>
    <definedName name="NNNNN">#REF!</definedName>
    <definedName name="Nombre">#REF!</definedName>
    <definedName name="NonOpExp">#REF!</definedName>
    <definedName name="notes">#REF!</definedName>
    <definedName name="nov96_0442_False" localSheetId="4">#REF!</definedName>
    <definedName name="nov96_0442_False">#REF!</definedName>
    <definedName name="novacct">#REF!</definedName>
    <definedName name="novcube">#REF!</definedName>
    <definedName name="novledger">#REF!</definedName>
    <definedName name="NPROY">#REF!</definedName>
    <definedName name="npv_comparables">#REF!</definedName>
    <definedName name="NTX_PAGE1">#REF!</definedName>
    <definedName name="NTX_PAGE2">#REF!</definedName>
    <definedName name="NTX_PAGE3">#REF!</definedName>
    <definedName name="NTX_PAGE4">#REF!</definedName>
    <definedName name="Number">#REF!</definedName>
    <definedName name="NV">#REF!</definedName>
    <definedName name="NV_PAGE1">#REF!</definedName>
    <definedName name="NvsASD">"V2000-09-30"</definedName>
    <definedName name="NvsAutoDrillOk">"VN"</definedName>
    <definedName name="NvsElapsedTime">0.00101562499912689</definedName>
    <definedName name="NvsEndTime">37284.7266563657</definedName>
    <definedName name="NvsEndTime2">36817.3876641204</definedName>
    <definedName name="NvsInstSpec">"%"</definedName>
    <definedName name="NvsLayoutType">"M3"</definedName>
    <definedName name="NvsNplSpec">"%,X,RZF..,CZF.."</definedName>
    <definedName name="NvsPanelEffdt">"V1998-11-22"</definedName>
    <definedName name="NvsPanelSetid">"VNSC"</definedName>
    <definedName name="NvsReqBU">"V308"</definedName>
    <definedName name="NvsReqBUOnly">"VY"</definedName>
    <definedName name="NvsTransLed">"VN"</definedName>
    <definedName name="NvsTreeASD">"V2000-09-30"</definedName>
    <definedName name="NvsValTbl.ACCOUNT">"GL_ACCOUNT_TBL"</definedName>
    <definedName name="NWC">#REF!</definedName>
    <definedName name="NWCMargin">#REF!</definedName>
    <definedName name="OBS_Data_Col" hidden="1">#REF!</definedName>
    <definedName name="ocase">#REF!</definedName>
    <definedName name="Oct4Cst">#REF!</definedName>
    <definedName name="oct96_0442_False" localSheetId="4">#REF!</definedName>
    <definedName name="oct96_0442_False">#REF!</definedName>
    <definedName name="octacct">#REF!</definedName>
    <definedName name="octcube">#REF!</definedName>
    <definedName name="octledger">#REF!</definedName>
    <definedName name="OCXC">#REF!</definedName>
    <definedName name="OCXC2">#REF!</definedName>
    <definedName name="ocxc22">#REF!</definedName>
    <definedName name="OCXP">#REF!</definedName>
    <definedName name="OCXP2">#REF!</definedName>
    <definedName name="ocxp3">#REF!</definedName>
    <definedName name="OfferPrice">#REF!</definedName>
    <definedName name="OK" hidden="1">{#N/A,#N/A,FALSE,"Cover";#N/A,#N/A,FALSE,"LUMI";#N/A,#N/A,FALSE,"COMD";#N/A,#N/A,FALSE,"Valuation";#N/A,#N/A,FALSE,"Assumptions";#N/A,#N/A,FALSE,"Pooling";#N/A,#N/A,FALSE,"BalanceSheet"}</definedName>
    <definedName name="OldFormat">#REF!</definedName>
    <definedName name="ON">#REF!</definedName>
    <definedName name="one">#REF!</definedName>
    <definedName name="OO">#REF!</definedName>
    <definedName name="op">#REF!</definedName>
    <definedName name="OPCASE">#REF!</definedName>
    <definedName name="operexp">#REF!</definedName>
    <definedName name="opex">#REF!</definedName>
    <definedName name="OPTION">#REF!</definedName>
    <definedName name="OptionPrice">#REF!</definedName>
    <definedName name="Options">#REF!</definedName>
    <definedName name="OptionsTrig">#REF!</definedName>
    <definedName name="OR">#REF!</definedName>
    <definedName name="OR_PAGE1">#REF!</definedName>
    <definedName name="OR_PAGE2">#REF!</definedName>
    <definedName name="OreSen">#REF!</definedName>
    <definedName name="Other">#REF!</definedName>
    <definedName name="Other_opex">#REF!</definedName>
    <definedName name="OtherA">#REF!</definedName>
    <definedName name="OtherLabel1">#REF!</definedName>
    <definedName name="OtherLabel2">#REF!</definedName>
    <definedName name="OtherLabel3">#REF!</definedName>
    <definedName name="OtherOpExp">#REF!</definedName>
    <definedName name="OtherRiskPremium">#REF!</definedName>
    <definedName name="OtherT">#REF!</definedName>
    <definedName name="otract">#REF!</definedName>
    <definedName name="otro">#REF!</definedName>
    <definedName name="OTROING">#REF!</definedName>
    <definedName name="OTROSING">#REF!</definedName>
    <definedName name="Over">#REF!</definedName>
    <definedName name="Overhead">#REF!</definedName>
    <definedName name="owner">#REF!</definedName>
    <definedName name="P.Assumptions">#REF!</definedName>
    <definedName name="P.Backup">#REF!</definedName>
    <definedName name="P.BalanceSheet">#REF!</definedName>
    <definedName name="P.Base">#REF!</definedName>
    <definedName name="P.CashFlow">#REF!</definedName>
    <definedName name="P.CloseBalSheet">#REF!</definedName>
    <definedName name="P.ControlPanel">#REF!</definedName>
    <definedName name="P.Cover">#REF!</definedName>
    <definedName name="P.dcf">#REF!</definedName>
    <definedName name="P.Debt">#REF!</definedName>
    <definedName name="P.IncomeStmt">#REF!</definedName>
    <definedName name="P.Inputs">#REF!</definedName>
    <definedName name="P.IntRates">#REF!</definedName>
    <definedName name="p.ratio">#REF!</definedName>
    <definedName name="P.Returns">#REF!</definedName>
    <definedName name="PAGE_5">#REF!</definedName>
    <definedName name="PAGE_6">#REF!</definedName>
    <definedName name="Page_One">#REF!:#REF!</definedName>
    <definedName name="Page_Summary">#REF!:#REF!</definedName>
    <definedName name="Page_Three">#REF!:#REF!</definedName>
    <definedName name="Page_Two">#REF!:#REF!</definedName>
    <definedName name="page1">#REF!</definedName>
    <definedName name="PAGE1A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Num">#REF!</definedName>
    <definedName name="paige">#REF!</definedName>
    <definedName name="PALM_ING_PROV">#REF!</definedName>
    <definedName name="PALM_LOT_REDSB">#REF!</definedName>
    <definedName name="PALM_PROY_APROB">#REF!</definedName>
    <definedName name="PALM_PROY_EJEC">#REF!</definedName>
    <definedName name="PALM_PROY_EJECU">#REF!</definedName>
    <definedName name="PALM_PROY_PEND">#REF!</definedName>
    <definedName name="PALM_PROY_TERM">#REF!</definedName>
    <definedName name="Pam">#N/A</definedName>
    <definedName name="part">#REF!</definedName>
    <definedName name="PARTEX">#REF!</definedName>
    <definedName name="partic">#REF!</definedName>
    <definedName name="PATRIM">#REF!</definedName>
    <definedName name="Paydown">#REF!</definedName>
    <definedName name="PB">#REF!</definedName>
    <definedName name="PBV">#REF!</definedName>
    <definedName name="pctwkhigh">#REF!</definedName>
    <definedName name="PDLT">#REF!</definedName>
    <definedName name="PDLT2">#REF!</definedName>
    <definedName name="pdt">#REF!</definedName>
    <definedName name="PELTM">#REF!</definedName>
    <definedName name="percent52">#REF!</definedName>
    <definedName name="percent52w">#REF!</definedName>
    <definedName name="PercVar01">#REF!</definedName>
    <definedName name="PercVar02">#REF!</definedName>
    <definedName name="PercVar03">#REF!</definedName>
    <definedName name="PercVar04">#REF!</definedName>
    <definedName name="PERIOD">#REF!</definedName>
    <definedName name="PERIODD">#REF!</definedName>
    <definedName name="PESOS">#REF!</definedName>
    <definedName name="PFO">#REF!</definedName>
    <definedName name="PFQ">#REF!</definedName>
    <definedName name="PIK">#REF!</definedName>
    <definedName name="PIKTERM">#REF!</definedName>
    <definedName name="PIKTERM1">#REF!</definedName>
    <definedName name="PitchDate">#REF!</definedName>
    <definedName name="pl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oliticalRiskPremium">#REF!</definedName>
    <definedName name="pooo" hidden="1">{#N/A,#N/A,TRUE,"lawa";#N/A,#N/A,TRUE,"brazil";#N/A,#N/A,TRUE,"argentina";#N/A,#N/A,TRUE,"mexico";#N/A,#N/A,TRUE,"colombia";#N/A,#N/A,TRUE,"cent amer";#N/A,#N/A,TRUE,"venezuela";#N/A,#N/A,TRUE,"caribbean";#N/A,#N/A,TRUE,"HQ"}</definedName>
    <definedName name="PORTADA">#REF!</definedName>
    <definedName name="PPC">#REF!</definedName>
    <definedName name="PPCV">#REF!</definedName>
    <definedName name="PPV">#REF!</definedName>
    <definedName name="PPVV">#REF!</definedName>
    <definedName name="Pref_Space">#REF!</definedName>
    <definedName name="PrefA">#REF!</definedName>
    <definedName name="PrefDivPaid">#REF!</definedName>
    <definedName name="Preferred">#REF!</definedName>
    <definedName name="PrefPrice1">#REF!</definedName>
    <definedName name="PrefPrice2">#REF!</definedName>
    <definedName name="PrefShares1">#REF!</definedName>
    <definedName name="PrefShares2">#REF!</definedName>
    <definedName name="PrefT">#REF!</definedName>
    <definedName name="PREGUNTA">#REF!</definedName>
    <definedName name="Prem1">#REF!</definedName>
    <definedName name="Prem2">#REF!</definedName>
    <definedName name="Prem3">#REF!</definedName>
    <definedName name="Prem4">#REF!</definedName>
    <definedName name="Prem5">#REF!</definedName>
    <definedName name="Premium">#REF!</definedName>
    <definedName name="PremTrig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ice">#REF!</definedName>
    <definedName name="Price_____of_52_Week_High">#REF!</definedName>
    <definedName name="price4">#REF!</definedName>
    <definedName name="PriceA">#REF!</definedName>
    <definedName name="PriceDate">#REF!</definedName>
    <definedName name="PriceM">#REF!</definedName>
    <definedName name="Prices">#REF!</definedName>
    <definedName name="PriceSen">#REF!</definedName>
    <definedName name="PriceT">#REF!</definedName>
    <definedName name="PriForecastMonth">#REF!</definedName>
    <definedName name="PRIMER">#REF!</definedName>
    <definedName name="prive4">#REF!</definedName>
    <definedName name="PriYr">#REF!</definedName>
    <definedName name="Pro_forma_for_COMSAT">"COMSAT"</definedName>
    <definedName name="PROBLEMA">#REF!</definedName>
    <definedName name="Proceeds">#REF!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1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ImportExport.ImportFile">#N/A</definedName>
    <definedName name="ProImportExport.SaveNewFile">#N/A</definedName>
    <definedName name="project">#REF!</definedName>
    <definedName name="PROMOTE">#REF!</definedName>
    <definedName name="Proyectos">#REF!</definedName>
    <definedName name="pRUEBA">#REF!</definedName>
    <definedName name="Prueva" hidden="1">{#N/A,#N/A,FALSE,"Aging Summary";#N/A,#N/A,FALSE,"Ratio Analysis";#N/A,#N/A,FALSE,"Test 120 Day Accts";#N/A,#N/A,FALSE,"Tickmarks"}</definedName>
    <definedName name="PTBV">#REF!</definedName>
    <definedName name="PurchTrig">#REF!</definedName>
    <definedName name="PVOther">#REF!</definedName>
    <definedName name="PYG">#REF!</definedName>
    <definedName name="q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qa">#N/A</definedName>
    <definedName name="qazx">#N/A</definedName>
    <definedName name="Qtr">#REF!</definedName>
    <definedName name="QuickRatio">#REF!</definedName>
    <definedName name="qwer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qwsax">#N/A</definedName>
    <definedName name="qwsderf" hidden="1">{"p92043",#N/A,FALSE,"ProForma";"p92044",#N/A,FALSE,"ProForma"}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a">#N/A</definedName>
    <definedName name="RADIO">#REF!</definedName>
    <definedName name="RAFA_ING_BARR">#REF!</definedName>
    <definedName name="RAFA_ING_PROV">#REF!</definedName>
    <definedName name="RAFA_INV_PRES">#REF!</definedName>
    <definedName name="RAFA_LOT_REDBS">#REF!</definedName>
    <definedName name="RAFA_LOT_REDSB">#REF!</definedName>
    <definedName name="RAFA_PROY_APROB">#REF!</definedName>
    <definedName name="RAFA_PROY_EJEC">#REF!</definedName>
    <definedName name="RAFA_PROY_EJECU">#REF!</definedName>
    <definedName name="RAFA_PROY_PEND">#REF!</definedName>
    <definedName name="RAFA_PROY_TERM">#REF!</definedName>
    <definedName name="RANGEXX">#REF!,#REF!,#REF!,#REF!,#REF!,#REF!,#REF!,#REF!,#REF!,#REF!,#REF!,#REF!,#REF!</definedName>
    <definedName name="rate">#REF!</definedName>
    <definedName name="rateinput">#REF!</definedName>
    <definedName name="RatingCube">#REF!</definedName>
    <definedName name="RatingsCube">#REF!</definedName>
    <definedName name="Ratio">#REF!</definedName>
    <definedName name="RB">#REF!</definedName>
    <definedName name="rco">#REF!</definedName>
    <definedName name="rd">#N/A</definedName>
    <definedName name="rDateCheck">#REF!</definedName>
    <definedName name="RDMargin">#REF!</definedName>
    <definedName name="re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Recap" hidden="1">#REF!</definedName>
    <definedName name="red">#N/A</definedName>
    <definedName name="Ref_1">#REF!</definedName>
    <definedName name="Ref_10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6">#REF!</definedName>
    <definedName name="Ref_17">#REF!</definedName>
    <definedName name="Ref_18">#REF!</definedName>
    <definedName name="Ref_19">#REF!</definedName>
    <definedName name="Ref_2">#REF!</definedName>
    <definedName name="Ref_20">#REF!</definedName>
    <definedName name="Ref_21">#REF!</definedName>
    <definedName name="Ref_22">#REF!</definedName>
    <definedName name="Ref_23">#REF!</definedName>
    <definedName name="Ref_24">#REF!</definedName>
    <definedName name="Ref_25">#REF!</definedName>
    <definedName name="Ref_26">#REF!</definedName>
    <definedName name="Ref_27">#REF!</definedName>
    <definedName name="Ref_28">#REF!</definedName>
    <definedName name="Ref_29">#REF!</definedName>
    <definedName name="Ref_3">#REF!</definedName>
    <definedName name="Ref_30">#REF!</definedName>
    <definedName name="Ref_31">#REF!</definedName>
    <definedName name="Ref_32">#REF!</definedName>
    <definedName name="Ref_33">#REF!</definedName>
    <definedName name="Ref_34">#REF!</definedName>
    <definedName name="Ref_35">#REF!</definedName>
    <definedName name="Ref_36">#REF!</definedName>
    <definedName name="Ref_37">#REF!</definedName>
    <definedName name="Ref_38">#REF!</definedName>
    <definedName name="Ref_39">#REF!</definedName>
    <definedName name="Ref_4">#REF!</definedName>
    <definedName name="Ref_40">#REF!</definedName>
    <definedName name="Ref_41">#REF!</definedName>
    <definedName name="Ref_42">#REF!</definedName>
    <definedName name="Ref_43">#REF!</definedName>
    <definedName name="Ref_44">#REF!</definedName>
    <definedName name="Ref_45">#REF!</definedName>
    <definedName name="Ref_46">#REF!</definedName>
    <definedName name="Ref_47">#REF!</definedName>
    <definedName name="Ref_48">#REF!</definedName>
    <definedName name="Ref_49">#REF!</definedName>
    <definedName name="Ref_5">#REF!</definedName>
    <definedName name="Ref_50">#REF!</definedName>
    <definedName name="Ref_51">#REF!</definedName>
    <definedName name="Ref_52">#REF!</definedName>
    <definedName name="Ref_6">#REF!</definedName>
    <definedName name="Ref_7">#REF!</definedName>
    <definedName name="Ref_8">#REF!</definedName>
    <definedName name="Ref_9">#REF!</definedName>
    <definedName name="Refin">#REF!</definedName>
    <definedName name="RefinTrig">#REF!</definedName>
    <definedName name="REI">#REF!</definedName>
    <definedName name="Rent">#REF!</definedName>
    <definedName name="RENTA_EXENTA">#REF!</definedName>
    <definedName name="REPAY">#REF!</definedName>
    <definedName name="Reportable">#REF!</definedName>
    <definedName name="ReportEPS">#REF!</definedName>
    <definedName name="ReportEPSLTM">#REF!</definedName>
    <definedName name="ReportNetInc">#REF!</definedName>
    <definedName name="ReportPELTM">#REF!</definedName>
    <definedName name="RepurchShares">#REF!</definedName>
    <definedName name="RERE">#REF!</definedName>
    <definedName name="ResearchSource">#REF!</definedName>
    <definedName name="RESERV">#REF!</definedName>
    <definedName name="rest">#REF!</definedName>
    <definedName name="RESUMEN">#REF!</definedName>
    <definedName name="RETDT">#REF!</definedName>
    <definedName name="RETURN">#REF!</definedName>
    <definedName name="RETURNS">#REF!</definedName>
    <definedName name="rev">#REF!</definedName>
    <definedName name="RevA">#REF!</definedName>
    <definedName name="RevenueGrowth">#REF!</definedName>
    <definedName name="Revenues">#REF!</definedName>
    <definedName name="revenues2">#REF!</definedName>
    <definedName name="reveunes2">#REF!</definedName>
    <definedName name="RevForecast">#REF!</definedName>
    <definedName name="RevT">#REF!</definedName>
    <definedName name="rfvd">#N/A</definedName>
    <definedName name="RI">#REF!</definedName>
    <definedName name="RI_PAGE1">#REF!</definedName>
    <definedName name="RIOMAIPO">#REF!</definedName>
    <definedName name="RiskFreeRate">#REF!</definedName>
    <definedName name="rngShowNames" hidden="1">#REF!</definedName>
    <definedName name="ROA">#REF!</definedName>
    <definedName name="rocio">#REF!</definedName>
    <definedName name="rocio2">#REF!</definedName>
    <definedName name="ROCIOB">#REF!</definedName>
    <definedName name="ROE">#REF!</definedName>
    <definedName name="RootPeriod">#REF!</definedName>
    <definedName name="RtngsBook">#REF!</definedName>
    <definedName name="s">#N/A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A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_TX">#REF!</definedName>
    <definedName name="SALECONTRA">#REF!</definedName>
    <definedName name="sales">#REF!</definedName>
    <definedName name="sales1">#REF!</definedName>
    <definedName name="sales3">#REF!</definedName>
    <definedName name="sales4">#REF!</definedName>
    <definedName name="salesebitda">#REF!</definedName>
    <definedName name="SAN_ING_BARR">#REF!</definedName>
    <definedName name="SAN_ING_PROV">#REF!</definedName>
    <definedName name="SAN_INV_PRES">#REF!</definedName>
    <definedName name="SAN_LOT_REDBS">#REF!</definedName>
    <definedName name="SAN_LOT_REDSB">#REF!</definedName>
    <definedName name="SAN_PROY_APROB">#REF!</definedName>
    <definedName name="SAN_PROY_EJEC">#REF!</definedName>
    <definedName name="SAN_PROY_EJECU">#REF!</definedName>
    <definedName name="SAN_PROY_PEND">#REF!</definedName>
    <definedName name="SAN_PROY_TERM">#REF!</definedName>
    <definedName name="SANT_ING_BARR">#REF!</definedName>
    <definedName name="SANT_ING_PROV">#REF!</definedName>
    <definedName name="SANT_INV_PRES">#REF!</definedName>
    <definedName name="SANT_LOT_REDSB">#REF!</definedName>
    <definedName name="SANT_LOT_RESBS">#REF!</definedName>
    <definedName name="SANT_PROY_APROB">#REF!</definedName>
    <definedName name="SANT_PROY_EJEC">#REF!</definedName>
    <definedName name="SANT_PROY_EJECU">#REF!</definedName>
    <definedName name="SANT_PROY_PEND">#REF!</definedName>
    <definedName name="SANT_PROY_TERM">#REF!</definedName>
    <definedName name="SARPrice">#REF!</definedName>
    <definedName name="SARs">#REF!</definedName>
    <definedName name="SaveNewFile">#N/A</definedName>
    <definedName name="SCA_PAGE1">#REF!</definedName>
    <definedName name="scenario">#REF!</definedName>
    <definedName name="scenario.1">#REF!</definedName>
    <definedName name="scenario.2">#REF!</definedName>
    <definedName name="scenario.3">#REF!</definedName>
    <definedName name="scenario.4">#REF!</definedName>
    <definedName name="SD">#REF!</definedName>
    <definedName name="SD_PAGE1">#REF!</definedName>
    <definedName name="SD_PAGE2">#REF!</definedName>
    <definedName name="se">#REF!</definedName>
    <definedName name="SEGUNDO">#REF!</definedName>
    <definedName name="seh">#REF!</definedName>
    <definedName name="sens">#REF!</definedName>
    <definedName name="sep96_0442_False" localSheetId="4">#REF!</definedName>
    <definedName name="sep96_0442_False">#REF!</definedName>
    <definedName name="sepacct">#REF!</definedName>
    <definedName name="sepcube">#REF!</definedName>
    <definedName name="sepledger">#REF!</definedName>
    <definedName name="SETUP">#REF!</definedName>
    <definedName name="sga">#REF!</definedName>
    <definedName name="SGAMargin">#REF!</definedName>
    <definedName name="share">#REF!</definedName>
    <definedName name="ShareCube">#REF!</definedName>
    <definedName name="shares">#N/A</definedName>
    <definedName name="SharesConv">#REF!</definedName>
    <definedName name="SharesCurrentA">#REF!</definedName>
    <definedName name="SharesCurrentT">#REF!</definedName>
    <definedName name="SharesLTMA">#REF!</definedName>
    <definedName name="SharesLTMT">#REF!</definedName>
    <definedName name="SharesOptions">#REF!</definedName>
    <definedName name="SharesYear1A">#REF!</definedName>
    <definedName name="SharesYear1T">#REF!</definedName>
    <definedName name="SharesYear2A">#REF!</definedName>
    <definedName name="SharesYear2T">#REF!</definedName>
    <definedName name="ShVBgt">#REF!</definedName>
    <definedName name="SIC">#REF!</definedName>
    <definedName name="smnfinf">#REF!</definedName>
    <definedName name="SOAC_ING_BARR">#REF!</definedName>
    <definedName name="SOAC_ING_PROV">#REF!</definedName>
    <definedName name="SOAC_INV_PRES">#REF!</definedName>
    <definedName name="SOAC_LOT_REDBS">#REF!</definedName>
    <definedName name="SOAC_LOT_REDSB">#REF!</definedName>
    <definedName name="SOAC_PROY_APROB">#REF!</definedName>
    <definedName name="SOAC_PROY_EJEC">#REF!</definedName>
    <definedName name="SOAC_PROY_EJECU">#REF!</definedName>
    <definedName name="SOAC_PROY_PEND">#REF!</definedName>
    <definedName name="SOAC_PROY_TERM">#REF!</definedName>
    <definedName name="SOBREPRS">#REF!</definedName>
    <definedName name="solver_adj" hidden="1">#REF!</definedName>
    <definedName name="solver_lin" hidden="1">0</definedName>
    <definedName name="solver_num" hidden="1">0</definedName>
    <definedName name="solver_opt" hidden="1">#REF!</definedName>
    <definedName name="solver_tmp" hidden="1">#NAME?</definedName>
    <definedName name="solver_typ" hidden="1">3</definedName>
    <definedName name="solver_val" hidden="1">15</definedName>
    <definedName name="SortBy">#REF!</definedName>
    <definedName name="SortDatabase" localSheetId="4">#REF!</definedName>
    <definedName name="SortDatabase">#REF!</definedName>
    <definedName name="SortRange">#REF!</definedName>
    <definedName name="Special">#REF!</definedName>
    <definedName name="sponsor">#REF!</definedName>
    <definedName name="Sports">#REF!</definedName>
    <definedName name="SpotGoal">#REF!</definedName>
    <definedName name="SpotShare">#REF!</definedName>
    <definedName name="Spread">#REF!</definedName>
    <definedName name="spsales">#REF!</definedName>
    <definedName name="SrRate">#REF!</definedName>
    <definedName name="sss">#N/A</definedName>
    <definedName name="StandardList">#REF!,#REF!,#REF!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Sales">#REF!</definedName>
    <definedName name="STDebt">#REF!</definedName>
    <definedName name="StdLabel">#REF!</definedName>
    <definedName name="StdLabel2">#REF!</definedName>
    <definedName name="step">#REF!</definedName>
    <definedName name="step2">#REF!</definedName>
    <definedName name="StockExch">#REF!</definedName>
    <definedName name="StrLTDebt">#REF!</definedName>
    <definedName name="StrPref">#REF!</definedName>
    <definedName name="StrPrefLiq">#REF!</definedName>
    <definedName name="stub">#REF!</definedName>
    <definedName name="Stub_Header1" hidden="1">#REF!</definedName>
    <definedName name="Stub_Header2" hidden="1">#REF!</definedName>
    <definedName name="Stub_Header3" hidden="1">#REF!</definedName>
    <definedName name="STX_PAGE1">#REF!</definedName>
    <definedName name="STX_PAGE2">#REF!</definedName>
    <definedName name="STX_PAGE3">#REF!</definedName>
    <definedName name="su">#REF!</definedName>
    <definedName name="sub">#REF!</definedName>
    <definedName name="SUBA_ING_BARR">#REF!</definedName>
    <definedName name="SUBA_ING_PROV">#REF!</definedName>
    <definedName name="SUBA_INV_PRES">#REF!</definedName>
    <definedName name="SUBA_LOT_BALD">#REF!</definedName>
    <definedName name="SUBA_LOT_REDBS">#REF!</definedName>
    <definedName name="SUBA_LOT_REDSB">#REF!</definedName>
    <definedName name="SUBA_PROY_APROB">#REF!</definedName>
    <definedName name="SUBA_PROY_EJEC">#REF!</definedName>
    <definedName name="SUBA_PROY_EJECU">#REF!</definedName>
    <definedName name="SUBA_PROY_PEND">#REF!</definedName>
    <definedName name="SUBA_PROY_TERM">#REF!</definedName>
    <definedName name="SUBACCT">#REF!</definedName>
    <definedName name="subcount">#REF!</definedName>
    <definedName name="Subheader">#REF!</definedName>
    <definedName name="SubRate">#REF!</definedName>
    <definedName name="SummTicker">#REF!</definedName>
    <definedName name="SW">#REF!</definedName>
    <definedName name="swingcogs">#REF!</definedName>
    <definedName name="swinggross">#REF!</definedName>
    <definedName name="swingop">#REF!</definedName>
    <definedName name="Symbol">#REF!</definedName>
    <definedName name="Syn">#REF!</definedName>
    <definedName name="SYNAPSIS">#REF!</definedName>
    <definedName name="Synergies">#REF!</definedName>
    <definedName name="SynLTM">#REF!</definedName>
    <definedName name="SynYear1">#REF!</definedName>
    <definedName name="SynYear2">#REF!</definedName>
    <definedName name="szxc">#N/A</definedName>
    <definedName name="t" hidden="1">{"bs",#N/A,FALSE,"SCF"}</definedName>
    <definedName name="TABL_COM">#REF!</definedName>
    <definedName name="TABL_EX">#REF!</definedName>
    <definedName name="TABL_JSD">#REF!</definedName>
    <definedName name="TABL_PRFD">#REF!</definedName>
    <definedName name="TABL_SSN">#REF!</definedName>
    <definedName name="tar">#REF!</definedName>
    <definedName name="Targ">#REF!</definedName>
    <definedName name="Target">#REF!</definedName>
    <definedName name="Targets">#REF!</definedName>
    <definedName name="TargetTaxRate">#REF!</definedName>
    <definedName name="TargNum">#REF!</definedName>
    <definedName name="TargPrem">#REF!</definedName>
    <definedName name="TargTrig">#REF!</definedName>
    <definedName name="taxdep">#REF!</definedName>
    <definedName name="Taxes">#REF!</definedName>
    <definedName name="TaxRate">#REF!</definedName>
    <definedName name="TaxRate1">#REF!</definedName>
    <definedName name="TaxRate2">#REF!</definedName>
    <definedName name="TaxRate3">#REF!</definedName>
    <definedName name="TaxRate4">#REF!</definedName>
    <definedName name="TBV">#REF!</definedName>
    <definedName name="tcase">#REF!</definedName>
    <definedName name="TCATHILO">#REF!</definedName>
    <definedName name="TCATLAST">#REF!</definedName>
    <definedName name="TCATNAME">#REF!</definedName>
    <definedName name="TCATPRICE">#REF!</definedName>
    <definedName name="TCATSHARES">#REF!</definedName>
    <definedName name="TCRM">#REF!</definedName>
    <definedName name="tdep">#REF!</definedName>
    <definedName name="TEMP">#REF!</definedName>
    <definedName name="TERCER">#REF!</definedName>
    <definedName name="term_cf">#REF!</definedName>
    <definedName name="term_eq">#REF!</definedName>
    <definedName name="TEST0">#REF!</definedName>
    <definedName name="TEST1">#REF!</definedName>
    <definedName name="TEST2">#REF!</definedName>
    <definedName name="TEST3">#REF!</definedName>
    <definedName name="TESTHKEY">#REF!</definedName>
    <definedName name="TESTKEYS">#REF!</definedName>
    <definedName name="TESTVKEY">#REF!</definedName>
    <definedName name="tev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7">#REF!</definedName>
    <definedName name="TextRefCopy78">#REF!</definedName>
    <definedName name="TextRefCopy8">#REF!</definedName>
    <definedName name="TextRefCopy82">#REF!</definedName>
    <definedName name="TextRefCopy83">#REF!</definedName>
    <definedName name="TextRefCopy84">#REF!</definedName>
    <definedName name="TextRefCopy9">#REF!</definedName>
    <definedName name="TextRefCopy97">#REF!</definedName>
    <definedName name="TextRefCopy98">#REF!</definedName>
    <definedName name="TextRefCopyRangeCount" hidden="1">39</definedName>
    <definedName name="TgtFX">#REF!</definedName>
    <definedName name="third">#REF!</definedName>
    <definedName name="Tick1">#REF!</definedName>
    <definedName name="Tick2">#REF!</definedName>
    <definedName name="Ticker">#REF!</definedName>
    <definedName name="Tickers">#REF!</definedName>
    <definedName name="TInit">#REF!</definedName>
    <definedName name="_xlnm.Print_Titles">#REF!</definedName>
    <definedName name="TK">#REF!</definedName>
    <definedName name="tombstone_1_1">#REF!</definedName>
    <definedName name="tombstone_1_2">#REF!</definedName>
    <definedName name="tombstone_1_3">#REF!</definedName>
    <definedName name="tombstone_1_4">#REF!</definedName>
    <definedName name="tombstone_1_5">#REF!</definedName>
    <definedName name="tombstone_1_6">#REF!</definedName>
    <definedName name="tombstone_1_7">#REF!</definedName>
    <definedName name="tombstone_1_8">#REF!</definedName>
    <definedName name="tombstone_2_1">#REF!</definedName>
    <definedName name="tombstone_2_2">#REF!</definedName>
    <definedName name="tombstone_2_3">#REF!</definedName>
    <definedName name="tombstone_2_4">#REF!</definedName>
    <definedName name="tombstone_2_5">#REF!</definedName>
    <definedName name="tombstone_2_6">#REF!</definedName>
    <definedName name="tombstone_2_7">#REF!</definedName>
    <definedName name="tombstone_2_8">#REF!</definedName>
    <definedName name="tombstone_3_1">#REF!</definedName>
    <definedName name="tombstone_3_2">#REF!</definedName>
    <definedName name="tombstone_3_3">#REF!</definedName>
    <definedName name="tombstone_3_4">#REF!</definedName>
    <definedName name="tombstone_3_5">#REF!</definedName>
    <definedName name="tombstone_3_6">#REF!</definedName>
    <definedName name="tombstone_3_7">#REF!</definedName>
    <definedName name="tombstone_3_8">#REF!</definedName>
    <definedName name="tombstone_4_1">#REF!</definedName>
    <definedName name="tombstone_4_2">#REF!</definedName>
    <definedName name="tombstone_4_3">#REF!</definedName>
    <definedName name="tombstone_4_4">#REF!</definedName>
    <definedName name="tombstone_4_5">#REF!</definedName>
    <definedName name="tombstone_4_6">#REF!</definedName>
    <definedName name="tombstone_4_7">#REF!</definedName>
    <definedName name="tombstone_4_8">#REF!</definedName>
    <definedName name="tombstone_5_1">#REF!</definedName>
    <definedName name="tombstone_5_2">#REF!</definedName>
    <definedName name="tombstone_5_3">#REF!</definedName>
    <definedName name="tombstone_5_4">#REF!</definedName>
    <definedName name="tombstone_5_5">#REF!</definedName>
    <definedName name="tombstone_5_6">#REF!</definedName>
    <definedName name="tombstone_5_7">#REF!</definedName>
    <definedName name="tombstone_5_8">#REF!</definedName>
    <definedName name="tombstone_6_1">#REF!</definedName>
    <definedName name="tombstone_6_2">#REF!</definedName>
    <definedName name="tombstone_6_3">#REF!</definedName>
    <definedName name="tombstone_6_4">#REF!</definedName>
    <definedName name="tombstone_6_5">#REF!</definedName>
    <definedName name="tombstone_6_6">#REF!</definedName>
    <definedName name="tombstone_6_7">#REF!</definedName>
    <definedName name="tombstone_6_8">#REF!</definedName>
    <definedName name="tombstone_7_1">#REF!</definedName>
    <definedName name="tombstone_7_2">#REF!</definedName>
    <definedName name="tombstone_7_3">#REF!</definedName>
    <definedName name="tombstone_7_4">#REF!</definedName>
    <definedName name="tombstone_7_5">#REF!</definedName>
    <definedName name="tombstone_7_6">#REF!</definedName>
    <definedName name="tombstone_7_7">#REF!</definedName>
    <definedName name="tombstone_7_8">#REF!</definedName>
    <definedName name="tombstone_8_1">#REF!</definedName>
    <definedName name="tombstone_8_2">#REF!</definedName>
    <definedName name="tombstone_8_3">#REF!</definedName>
    <definedName name="tombstone_8_4">#REF!</definedName>
    <definedName name="tombstone_8_5">#REF!</definedName>
    <definedName name="tombstone_8_6">#REF!</definedName>
    <definedName name="tombstone_8_7">#REF!</definedName>
    <definedName name="tombstone_8_8">#REF!</definedName>
    <definedName name="tombstone_BlankTombstone">#REF!</definedName>
    <definedName name="tombstone_FullTombstoneArea">#REF!</definedName>
    <definedName name="tombstone_FullWorkingArea">#REF!</definedName>
    <definedName name="tombstone_HoldLastSizes">#REF!</definedName>
    <definedName name="tombstone_LivePalette">#REF!</definedName>
    <definedName name="tombstone_PrintTombstones">#REF!</definedName>
    <definedName name="tombstone_TombstoneCheck">#REF!</definedName>
    <definedName name="tombstone_wk_1_1">#REF!</definedName>
    <definedName name="tombstone_wk_1_2">#REF!</definedName>
    <definedName name="tombstone_wk_1_3">#REF!</definedName>
    <definedName name="tombstone_wk_1_4">#REF!</definedName>
    <definedName name="tombstone_wk_1_5">#REF!</definedName>
    <definedName name="tombstone_wk_1_6">#REF!</definedName>
    <definedName name="tombstone_wk_1_7">#REF!</definedName>
    <definedName name="tombstone_wk_1_8">#REF!</definedName>
    <definedName name="tombstone_wk_2_1">#REF!</definedName>
    <definedName name="tombstone_wk_2_2">#REF!</definedName>
    <definedName name="tombstone_wk_2_3">#REF!</definedName>
    <definedName name="tombstone_wk_2_4">#REF!</definedName>
    <definedName name="tombstone_wk_2_5">#REF!</definedName>
    <definedName name="tombstone_wk_2_6">#REF!</definedName>
    <definedName name="tombstone_wk_2_7">#REF!</definedName>
    <definedName name="tombstone_wk_2_8">#REF!</definedName>
    <definedName name="tombstone_wk_3_1">#REF!</definedName>
    <definedName name="tombstone_wk_3_2">#REF!</definedName>
    <definedName name="tombstone_wk_3_3">#REF!</definedName>
    <definedName name="tombstone_wk_3_4">#REF!</definedName>
    <definedName name="tombstone_wk_3_5">#REF!</definedName>
    <definedName name="tombstone_wk_3_6">#REF!</definedName>
    <definedName name="tombstone_wk_3_7">#REF!</definedName>
    <definedName name="tombstone_wk_3_8">#REF!</definedName>
    <definedName name="tombstone_wk_4_1">#REF!</definedName>
    <definedName name="tombstone_wk_4_2">#REF!</definedName>
    <definedName name="tombstone_wk_4_3">#REF!</definedName>
    <definedName name="tombstone_wk_4_4">#REF!</definedName>
    <definedName name="tombstone_wk_4_5">#REF!</definedName>
    <definedName name="tombstone_wk_4_6">#REF!</definedName>
    <definedName name="tombstone_wk_4_7">#REF!</definedName>
    <definedName name="tombstone_wk_4_8">#REF!</definedName>
    <definedName name="tombstone_wk_5_1">#REF!</definedName>
    <definedName name="tombstone_wk_5_2">#REF!</definedName>
    <definedName name="tombstone_wk_5_3">#REF!</definedName>
    <definedName name="tombstone_wk_5_4">#REF!</definedName>
    <definedName name="tombstone_wk_5_5">#REF!</definedName>
    <definedName name="tombstone_wk_5_6">#REF!</definedName>
    <definedName name="tombstone_wk_5_7">#REF!</definedName>
    <definedName name="tombstone_wk_5_8">#REF!</definedName>
    <definedName name="tombstone_wk_6_1">#REF!</definedName>
    <definedName name="tombstone_wk_6_2">#REF!</definedName>
    <definedName name="tombstone_wk_6_3">#REF!</definedName>
    <definedName name="tombstone_wk_6_4">#REF!</definedName>
    <definedName name="tombstone_wk_6_5">#REF!</definedName>
    <definedName name="tombstone_wk_6_6">#REF!</definedName>
    <definedName name="tombstone_wk_6_7">#REF!</definedName>
    <definedName name="tombstone_wk_6_8">#REF!</definedName>
    <definedName name="tombstone_wk_7_1">#REF!</definedName>
    <definedName name="tombstone_wk_7_2">#REF!</definedName>
    <definedName name="tombstone_wk_7_3">#REF!</definedName>
    <definedName name="tombstone_wk_7_4">#REF!</definedName>
    <definedName name="tombstone_wk_7_5">#REF!</definedName>
    <definedName name="tombstone_wk_7_6">#REF!</definedName>
    <definedName name="tombstone_wk_7_7">#REF!</definedName>
    <definedName name="tombstone_wk_7_8">#REF!</definedName>
    <definedName name="tombstone_wk_8_1">#REF!</definedName>
    <definedName name="tombstone_wk_8_2">#REF!</definedName>
    <definedName name="tombstone_wk_8_3">#REF!</definedName>
    <definedName name="tombstone_wk_8_4">#REF!</definedName>
    <definedName name="tombstone_wk_8_5">#REF!</definedName>
    <definedName name="tombstone_wk_8_6">#REF!</definedName>
    <definedName name="tombstone_wk_8_7">#REF!</definedName>
    <definedName name="tombstone_wk_8_8">#REF!</definedName>
    <definedName name="tombstone_WorkingPalette">#REF!</definedName>
    <definedName name="tombstone_WorkingTombstones">#REF!</definedName>
    <definedName name="Tonya">#REF!:#REF!</definedName>
    <definedName name="top">#REF!</definedName>
    <definedName name="TOTAL">#REF!</definedName>
    <definedName name="TotalAssets">#REF!</definedName>
    <definedName name="TotalDebt">#REF!</definedName>
    <definedName name="totalgross">#REF!</definedName>
    <definedName name="TotalPref">#REF!</definedName>
    <definedName name="towers">#REF!</definedName>
    <definedName name="tp">#REF!</definedName>
    <definedName name="TRANS">#REF!</definedName>
    <definedName name="TransExp">#REF!</definedName>
    <definedName name="TRANSINM">#REF!</definedName>
    <definedName name="TransTrig">#REF!</definedName>
    <definedName name="trig1">#REF!</definedName>
    <definedName name="trig10">#REF!</definedName>
    <definedName name="trig11">#REF!</definedName>
    <definedName name="trig12">#REF!</definedName>
    <definedName name="trig13">#REF!</definedName>
    <definedName name="trig14">#REF!</definedName>
    <definedName name="trig15">#REF!</definedName>
    <definedName name="trig2">#REF!</definedName>
    <definedName name="trig3">#REF!</definedName>
    <definedName name="trig4">#REF!</definedName>
    <definedName name="trig5">#REF!</definedName>
    <definedName name="trig6">#REF!</definedName>
    <definedName name="trig7">#REF!</definedName>
    <definedName name="trig8">#REF!</definedName>
    <definedName name="trig9">#REF!</definedName>
    <definedName name="trigger">#REF!</definedName>
    <definedName name="trigs">#REF!</definedName>
    <definedName name="TRM">#REF!</definedName>
    <definedName name="TSynLTM">#REF!</definedName>
    <definedName name="TSynYear1">#REF!</definedName>
    <definedName name="TSynYear2">#REF!</definedName>
    <definedName name="ttcase">#REF!</definedName>
    <definedName name="TUNJ_ING_PROV">#REF!</definedName>
    <definedName name="TUNJ_LOT_REDSB">#REF!</definedName>
    <definedName name="TUNJ_PROY_APROB">#REF!</definedName>
    <definedName name="TUNJ_PROY_EJEC">#REF!</definedName>
    <definedName name="TUNJ_PROY_EJECU">#REF!</definedName>
    <definedName name="TUNJ_PROY_PEND">#REF!</definedName>
    <definedName name="TUNJ_PROY_TERM">#REF!</definedName>
    <definedName name="Turned">#REF!</definedName>
    <definedName name="TXI">#REF!</definedName>
    <definedName name="ujyu" hidden="1">{"p92043",#N/A,FALSE,"ProForma";"p92044",#N/A,FALSE,"ProForma"}</definedName>
    <definedName name="UMGSHARES">#REF!</definedName>
    <definedName name="Unit" hidden="1">#REF!</definedName>
    <definedName name="UnleveredBetas">#REF!</definedName>
    <definedName name="UNO">#REF!</definedName>
    <definedName name="US_PAGE1">#REF!</definedName>
    <definedName name="US_PAGE2">#REF!</definedName>
    <definedName name="USAQ_ING_BARR">#REF!</definedName>
    <definedName name="USAQ_ING_PROV">#REF!</definedName>
    <definedName name="USAQ_INV_PRES">#REF!</definedName>
    <definedName name="USAQ_INV_PROY">#REF!</definedName>
    <definedName name="USAQ_LOT_REDBS">#REF!</definedName>
    <definedName name="USAQ_LOT_REDSB">#REF!</definedName>
    <definedName name="USAQ_PROY_APROB">#REF!</definedName>
    <definedName name="USAQ_PROY_EJEC">#REF!</definedName>
    <definedName name="USAQ_PROY_EJECU">#REF!</definedName>
    <definedName name="USAQ_PROY_PEND">#REF!</definedName>
    <definedName name="USAQ_PROY_TERM">#REF!</definedName>
    <definedName name="USDollar" hidden="1">#REF!</definedName>
    <definedName name="User">#REF!</definedName>
    <definedName name="USME_ING_BARR">#REF!</definedName>
    <definedName name="USME_ING_PROV">#REF!</definedName>
    <definedName name="USME_INV_PRES">#REF!</definedName>
    <definedName name="USME_LOT_REDBS">#REF!</definedName>
    <definedName name="USME_LOT_REDSB">#REF!</definedName>
    <definedName name="USME_PROY_APROB">#REF!</definedName>
    <definedName name="USME_PROY_EJEC">#REF!</definedName>
    <definedName name="USME_PROY_EJECU">#REF!</definedName>
    <definedName name="USME_PROY_PEND">#REF!</definedName>
    <definedName name="USME_PROY_TERM">#REF!</definedName>
    <definedName name="USOS">#REF!</definedName>
    <definedName name="UT">#REF!</definedName>
    <definedName name="UT_PAGE1">#REF!</definedName>
    <definedName name="UXA">#REF!</definedName>
    <definedName name="VALACCIONES">#REF!</definedName>
    <definedName name="VALACCIONESA">#REF!</definedName>
    <definedName name="Valley">#REF!</definedName>
    <definedName name="VALNEG">#REF!</definedName>
    <definedName name="VALOR">#REF!</definedName>
    <definedName name="ValorEnLetras">#REF!</definedName>
    <definedName name="VENTA_AF">#REF!</definedName>
    <definedName name="Vinculo">#REF!</definedName>
    <definedName name="Vinculo2">#REF!</definedName>
    <definedName name="Volatilidad">#REF!</definedName>
    <definedName name="VPP">#REF!</definedName>
    <definedName name="VT">#REF!</definedName>
    <definedName name="VT_PAGE1">#REF!</definedName>
    <definedName name="Vticker">#REF!</definedName>
    <definedName name="VVV">#REF!</definedName>
    <definedName name="W">#REF!</definedName>
    <definedName name="W_PA">#REF!</definedName>
    <definedName name="WA">#REF!</definedName>
    <definedName name="WA_PAGE1">#REF!</definedName>
    <definedName name="WA_PAGE2">#REF!</definedName>
    <definedName name="wacc">#REF!</definedName>
    <definedName name="WAPA">#REF!</definedName>
    <definedName name="war">#REF!</definedName>
    <definedName name="WarrantPrice">#REF!</definedName>
    <definedName name="Warrants">#REF!</definedName>
    <definedName name="WC">#REF!</definedName>
    <definedName name="wcass1">#REF!</definedName>
    <definedName name="wcass2">#REF!</definedName>
    <definedName name="wcass3">#REF!</definedName>
    <definedName name="wcass4">#REF!</definedName>
    <definedName name="wcint">#REF!</definedName>
    <definedName name="wcliab1">#REF!</definedName>
    <definedName name="wcliab2">#REF!</definedName>
    <definedName name="wcliab3">#REF!</definedName>
    <definedName name="we" hidden="1">{"AQUIRORDCF",#N/A,FALSE,"Merger consequences";"Acquirorassns",#N/A,FALSE,"Merger consequences"}</definedName>
    <definedName name="working_cap">#REF!</definedName>
    <definedName name="Worksheet_0">#REF!</definedName>
    <definedName name="Worksheet_1">#REF!</definedName>
    <definedName name="Worksheet_4">#REF!</definedName>
    <definedName name="Worksheet_6">#REF!</definedName>
    <definedName name="Worksheet_7">#REF!</definedName>
    <definedName name="Worksheet_8">#REF!</definedName>
    <definedName name="WPA_PAGE1">#REF!</definedName>
    <definedName name="WPA_PAGE2">#REF!</definedName>
    <definedName name="wre.Print_All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ite">#REF!</definedName>
    <definedName name="WriteOff">#REF!</definedName>
    <definedName name="wr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Acquisition_matrix." hidden="1">{"Acq_matrix",#N/A,FALSE,"Acquisition Matrix"}</definedName>
    <definedName name="wrn.Aging._.and._.Trend._.Analysis." hidden="1">{#N/A,#N/A,FALSE,"Aging Summary";#N/A,#N/A,FALSE,"Ratio Analysis";#N/A,#N/A,FALSE,"Test 120 Day Accts";#N/A,#N/A,FALSE,"Tickmarks"}</definedName>
    <definedName name="wrn.all." hidden="1">{"cf",#N/A,FALSE,"Annual";"is",#N/A,FALSE,"Annual";"geo",#N/A,FALSE,"Annual";"jwt",#N/A,FALSE,"Annual";"om",#N/A,FALSE,"Annual";"other",#N/A,FALSE,"Annual";"omcontd",#N/A,FALSE,"Annual"}</definedName>
    <definedName name="wrn.allpages." hidden="1">{#N/A,#N/A,TRUE,"Historicals";#N/A,#N/A,TRUE,"Charts";#N/A,#N/A,TRUE,"Forecasts"}</definedName>
    <definedName name="wrn.AQUIROR._.DCF." hidden="1">{"AQUIRORDCF",#N/A,FALSE,"Merger consequences";"Acquirorassns",#N/A,FALSE,"Merger consequences"}</definedName>
    <definedName name="wrn.balance._.sheet." hidden="1">{"bs",#N/A,FALSE,"SCF"}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S._.Print." hidden="1">{"BalanceSheets1",#N/A,FALSE,"input"}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omplete." hidden="1">{#N/A,#N/A,TRUE,"DCF Summary";#N/A,#N/A,TRUE,"Casema";#N/A,#N/A,TRUE,"UK";#N/A,#N/A,TRUE,"RCF";#N/A,#N/A,TRUE,"Intercable CZ";#N/A,#N/A,TRUE,"Interkabel P";#N/A,#N/A,TRUE,"LBO-Total";#N/A,#N/A,TRUE,"LBO-Casema"}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_Terminal_Value_qchm." hidden="1">{"qchm_dcf",#N/A,FALSE,"QCHMDCF2";"qchm_terminal",#N/A,FALSE,"QCHMDCF2"}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_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PS._.print." hidden="1">{"EPS1",#N/A,FALSE,"merger"}</definedName>
    <definedName name="wrn.External." hidden="1">{"External_Annual_Income",#N/A,FALSE,"External";"External_Quarterly_Income",#N/A,FALSE,"External"}</definedName>
    <definedName name="wrn.Full._.Report." hidden="1">{"Assumptions",#N/A,FALSE,"Sheet1";"Main Report",#N/A,FALSE,"Sheet1";"Results",#N/A,FALSE,"Sheet1";"Advances",#N/A,FALSE,"Sheet1"}</definedName>
    <definedName name="wrn.GCIall." hidden="1">{"gcicash",#N/A,FALSE,"GCIINC";"gciinc",#N/A,FALSE,"GCIINC";"gciexclusa",#N/A,FALSE,"GCIINC";"usatdy",#N/A,FALSE,"GCIINC"}</definedName>
    <definedName name="wrn.handout." hidden="1">{#N/A,#N/A,FALSE,"income st";#N/A,#N/A,FALSE,"cash flow";#N/A,#N/A,FALSE,"bal sheet";#N/A,#N/A,FALSE,"inc. print";#N/A,#N/A,FALSE,"segments"}</definedName>
    <definedName name="wrn.Income._.Statement." hidden="1">{#N/A,#N/A,FALSE,"Report Print"}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riall." hidden="1">{"kricash",#N/A,FALSE,"INC";"kriinc",#N/A,FALSE,"INC";"krimiami",#N/A,FALSE,"INC";"kriother",#N/A,FALSE,"INC";"kripapers",#N/A,FALSE,"INC"}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ster_Income." hidden="1">{"Annual_Income",#N/A,FALSE,"Master Model";"Quarterly_Income",#N/A,FALSE,"Master Model"}</definedName>
    <definedName name="wrn.merger._.BS._.print." hidden="1">{"merger2",#N/A,FALSE,"merger"}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odel." hidden="1">{#N/A,#N/A,FALSE,"Cover";#N/A,#N/A,FALSE,"LUMI";#N/A,#N/A,FALSE,"COMD";#N/A,#N/A,FALSE,"Valuation";#N/A,#N/A,FALSE,"Assumptions";#N/A,#N/A,FALSE,"Pooling";#N/A,#N/A,FALSE,"BalanceSheet"}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PFALL." hidden="1">{"p920005",#N/A,TRUE,"ProForma";"P92001",#N/A,TRUE,"ProForma";"P92002",#N/A,TRUE,"ProForma";"P92003",#N/A,TRUE,"ProForma";"P92004",#N/A,TRUE,"ProForma";"P92005",#N/A,TRUE,"ProForma";"P92006",#N/A,TRUE,"ProForma";"P920065",#N/A,TRUE,"ProForma";"P92007",#N/A,TRUE,"ProForma";"P92008",#N/A,TRUE,"ProForma";"P92009",#N/A,TRUE,"ProForma";"P92010",#N/A,TRUE,"ProForma";"P920105",#N/A,TRUE,"ProForma";"p92011",#N/A,TRUE,"ProForma";"p92012",#N/A,TRUE,"ProForma";"p920125",#N/A,TRUE,"ProForma";"P92013",#N/A,TRUE,"ProForma";"P92014",#N/A,TRUE,"ProForma";"P920145",#N/A,TRUE,"ProForma";"P920146",#N/A,TRUE,"ProForma";"P92015",#N/A,TRUE,"ProForma";"P92016",#N/A,TRUE,"ProForma";"P92017",#N/A,TRUE,"ProForma";"P92018",#N/A,TRUE,"ProForma";"P92019",#N/A,TRUE,"ProForma";"P92020",#N/A,TRUE,"ProForma";"P92021",#N/A,TRUE,"ProForma";"P92022",#N/A,TRUE,"ProForma";"P92023",#N/A,TRUE,"ProForma";"P92024",#N/A,TRUE,"ProForma";"P92025",#N/A,TRUE,"ProForma";"P92026",#N/A,TRUE,"ProForma";"P92027",#N/A,TRUE,"ProForma";"P92028",#N/A,TRUE,"ProForma";"P92029",#N/A,TRUE,"ProForma";"P92030",#N/A,TRUE,"ProForma";"P92031",#N/A,TRUE,"ProForma";"P92032",#N/A,TRUE,"ProForma";"P92033",#N/A,TRUE,"ProForma";"P92034",#N/A,TRUE,"ProForma";"P92035",#N/A,TRUE,"ProForma";"P92036",#N/A,TRUE,"ProForma";"P92037",#N/A,TRUE,"ProForma";"P92038",#N/A,TRUE,"ProForma";"P92039",#N/A,TRUE,"ProForma";"P92040",#N/A,TRUE,"ProForma";"P92041",#N/A,TRUE,"ProForma";"P92042",#N/A,TRUE,"ProForma";"p92043",#N/A,TRUE,"ProForma";"p92044",#N/A,TRUE,"ProForma"}</definedName>
    <definedName name="wrn.PL1._.print." hidden="1">{"PL11",#N/A,FALSE,"input"}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All.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Print_Index." hidden="1">{"Index",#N/A,FALSE,"Index"}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qtr." hidden="1">{"nytasecond",#N/A,FALSE,"NYTQTRS";"nytafirst",#N/A,FALSE,"NYTQTRS";"nytathird",#N/A,FALSE,"NYTQTRS";"nytafourth",#N/A,FALSE,"NYTQTRS";"nytafull",#N/A,FALSE,"NYTQTRS"}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tall." hidden="1">{#N/A,#N/A,TRUE,"lawa";#N/A,#N/A,TRUE,"brazil";#N/A,#N/A,TRUE,"argentina";#N/A,#N/A,TRUE,"mexico";#N/A,#N/A,TRUE,"colombia";#N/A,#N/A,TRUE,"cent amer";#N/A,#N/A,TRUE,"venezuela";#N/A,#N/A,TRUE,"caribbean";#N/A,#N/A,TRUE,"HQ"}</definedName>
    <definedName name="wrn.Report_Page." hidden="1">{"Annual_Income",#N/A,FALSE,"Report Page";"Balance_Cash_Flow",#N/A,FALSE,"Report Page";"Quarterly_Income",#N/A,FALSE,"Report Page"}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Schedule_1A." hidden="1">{"Schedule_IA",#N/A,FALSE,"I-A"}</definedName>
    <definedName name="wrn.Schedule_1B." hidden="1">{"Schedule_1B",#N/A,FALSE,"I-B"}</definedName>
    <definedName name="wrn.Schedule_1C." hidden="1">{"Schedule_1C",#N/A,FALSE,"I-C"}</definedName>
    <definedName name="wrn.Schedule_1D." hidden="1">{"Schedule_1D",#N/A,FALSE,"I-D"}</definedName>
    <definedName name="wrn.Schedule_I." hidden="1">{"Schedule_I",#N/A,FALSE,"I"}</definedName>
    <definedName name="wrn.special." hidden="1">{"p92043",#N/A,FALSE,"ProForma";"p92044",#N/A,FALSE,"ProForma"}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ummary." hidden="1">{"Summary",#N/A,FALSE,"Model"}</definedName>
    <definedName name="wrn.TARGET._.DCF." hidden="1">{"targetdcf",#N/A,FALSE,"Merger consequences";"TARGETASSU",#N/A,FALSE,"Merger consequences";"TERMINAL VALUE",#N/A,FALSE,"Merger consequences"}</definedName>
    <definedName name="wrn.TMCALL." hidden="1">{"tmccash",#N/A,FALSE,"INCX";"tmcinc",#N/A,FALSE,"INCX";"tmcpretx",#N/A,FALSE,"INCX";"tmcadrev",#N/A,FALSE,"INCX";"tmcbooks",#N/A,FALSE,"INCX"}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hidden="1">{#N/A,#N/A,FALSE,"Report Print"}</definedName>
    <definedName name="xxxxxxxxx">#REF!</definedName>
    <definedName name="year">#REF!</definedName>
    <definedName name="Year1">#REF!</definedName>
    <definedName name="Year2">#REF!</definedName>
    <definedName name="Year3">#REF!</definedName>
    <definedName name="ymye2">#REF!</definedName>
    <definedName name="YR00">#REF!</definedName>
    <definedName name="Yr01v00">#REF!</definedName>
    <definedName name="Yr02v01">#REF!</definedName>
    <definedName name="Yr03v02">#REF!</definedName>
    <definedName name="Yr04v03">#REF!</definedName>
    <definedName name="Yr05v04">#REF!</definedName>
    <definedName name="Yr06v05">#REF!</definedName>
    <definedName name="YTD">#REF!</definedName>
    <definedName name="yyyyy" hidden="1">{"p920005",#N/A,TRUE,"ProForma";"P92001",#N/A,TRUE,"ProForma";"P92002",#N/A,TRUE,"ProForma";"P92003",#N/A,TRUE,"ProForma";"P92004",#N/A,TRUE,"ProForma";"P92005",#N/A,TRUE,"ProForma";"P92006",#N/A,TRUE,"ProForma";"P920065",#N/A,TRUE,"ProForma";"P92007",#N/A,TRUE,"ProForma";"P92008",#N/A,TRUE,"ProForma";"P92009",#N/A,TRUE,"ProForma";"P92010",#N/A,TRUE,"ProForma";"P920105",#N/A,TRUE,"ProForma";"p92011",#N/A,TRUE,"ProForma";"p92012",#N/A,TRUE,"ProForma";"p920125",#N/A,TRUE,"ProForma";"P92013",#N/A,TRUE,"ProForma";"P92014",#N/A,TRUE,"ProForma";"P920145",#N/A,TRUE,"ProForma";"P920146",#N/A,TRUE,"ProForma";"P92015",#N/A,TRUE,"ProForma";"P92016",#N/A,TRUE,"ProForma";"P92017",#N/A,TRUE,"ProForma";"P92018",#N/A,TRUE,"ProForma";"P92019",#N/A,TRUE,"ProForma";"P92020",#N/A,TRUE,"ProForma";"P92021",#N/A,TRUE,"ProForma";"P92022",#N/A,TRUE,"ProForma";"P92023",#N/A,TRUE,"ProForma";"P92024",#N/A,TRUE,"ProForma";"P92025",#N/A,TRUE,"ProForma";"P92026",#N/A,TRUE,"ProForma";"P92027",#N/A,TRUE,"ProForma";"P92028",#N/A,TRUE,"ProForma";"P92029",#N/A,TRUE,"ProForma";"P92030",#N/A,TRUE,"ProForma";"P92031",#N/A,TRUE,"ProForma";"P92032",#N/A,TRUE,"ProForma";"P92033",#N/A,TRUE,"ProForma";"P92034",#N/A,TRUE,"ProForma";"P92035",#N/A,TRUE,"ProForma";"P92036",#N/A,TRUE,"ProForma";"P92037",#N/A,TRUE,"ProForma";"P92038",#N/A,TRUE,"ProForma";"P92039",#N/A,TRUE,"ProForma";"P92040",#N/A,TRUE,"ProForma";"P92041",#N/A,TRUE,"ProForma";"P92042",#N/A,TRUE,"ProForma";"p92043",#N/A,TRUE,"ProForma";"p92044",#N/A,TRUE,"ProForma"}</definedName>
    <definedName name="Z">#REF!</definedName>
    <definedName name="zzz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0" i="6" l="1"/>
  <c r="AE10" i="6"/>
  <c r="AD11" i="6"/>
  <c r="AE11" i="6"/>
  <c r="AD12" i="6"/>
  <c r="AE12" i="6"/>
  <c r="AD13" i="6"/>
  <c r="AE13" i="6"/>
  <c r="AD14" i="6"/>
  <c r="AE14" i="6"/>
  <c r="AD15" i="6"/>
  <c r="AE15" i="6"/>
  <c r="AD16" i="6"/>
  <c r="AE16" i="6"/>
  <c r="AD17" i="6"/>
  <c r="AE17" i="6"/>
  <c r="AD18" i="6"/>
  <c r="AE18" i="6"/>
  <c r="AD19" i="6"/>
  <c r="AE19" i="6"/>
  <c r="AD20" i="6"/>
  <c r="AE20" i="6"/>
  <c r="AD21" i="6"/>
  <c r="AE21" i="6"/>
  <c r="AD22" i="6"/>
  <c r="AE22" i="6"/>
  <c r="AD23" i="6"/>
  <c r="AE23" i="6"/>
  <c r="AD24" i="6"/>
  <c r="AE24" i="6"/>
  <c r="AD25" i="6"/>
  <c r="AE25" i="6"/>
  <c r="AD26" i="6"/>
  <c r="AE26" i="6"/>
  <c r="AD27" i="6"/>
  <c r="AE27" i="6"/>
  <c r="AE7" i="6"/>
  <c r="AE8" i="6"/>
  <c r="AE9" i="6"/>
  <c r="AE6" i="6"/>
  <c r="AD7" i="6"/>
  <c r="AD8" i="6"/>
  <c r="AD9" i="6"/>
  <c r="AD6" i="6"/>
  <c r="O80" i="9"/>
  <c r="AC169" i="6"/>
  <c r="AC144" i="6" l="1"/>
  <c r="AC163" i="6"/>
  <c r="AC171" i="6" s="1"/>
  <c r="AC164" i="6"/>
  <c r="AC165" i="6"/>
  <c r="AC133" i="6"/>
  <c r="AC110" i="6"/>
  <c r="AC26" i="6"/>
  <c r="AC24" i="6"/>
  <c r="AC20" i="6"/>
  <c r="AC21" i="6"/>
  <c r="AC14" i="6"/>
  <c r="AC15" i="6"/>
  <c r="AC16" i="6"/>
  <c r="AC17" i="6"/>
  <c r="AC10" i="6"/>
  <c r="AC11" i="6"/>
  <c r="AC6" i="6"/>
  <c r="AC7" i="6"/>
  <c r="AC60" i="5" s="1"/>
  <c r="AC8" i="6"/>
  <c r="AC33" i="6"/>
  <c r="AC9" i="6" l="1"/>
  <c r="AC40" i="6"/>
  <c r="AC172" i="6"/>
  <c r="AC152" i="6"/>
  <c r="AC154" i="6" s="1"/>
  <c r="AC157" i="6" s="1"/>
  <c r="AC104" i="6"/>
  <c r="AC97" i="6"/>
  <c r="AC50" i="6"/>
  <c r="AC22" i="6" s="1"/>
  <c r="AC19" i="6"/>
  <c r="AC12" i="6"/>
  <c r="AC78" i="6"/>
  <c r="AC90" i="6"/>
  <c r="AC37" i="6"/>
  <c r="AC41" i="6" s="1"/>
  <c r="AC46" i="6" s="1"/>
  <c r="AC51" i="6" s="1"/>
  <c r="AC53" i="6" s="1"/>
  <c r="AC55" i="6" s="1"/>
  <c r="AC70" i="6"/>
  <c r="L77" i="9"/>
  <c r="L78" i="9"/>
  <c r="AC98" i="6" l="1"/>
  <c r="AC105" i="6"/>
  <c r="AC79" i="6"/>
  <c r="AC13" i="6"/>
  <c r="AC18" i="6" s="1"/>
  <c r="D66" i="9"/>
  <c r="E66" i="9"/>
  <c r="AC23" i="6" l="1"/>
  <c r="AC25" i="6" s="1"/>
  <c r="AC75" i="5"/>
  <c r="AC170" i="6"/>
  <c r="AC173" i="6" s="1"/>
  <c r="L36" i="9"/>
  <c r="L35" i="9"/>
  <c r="L34" i="9"/>
  <c r="L33" i="9"/>
  <c r="L32" i="9"/>
  <c r="L31" i="9"/>
  <c r="L30" i="9"/>
  <c r="L29" i="9"/>
  <c r="L28" i="9"/>
  <c r="L27" i="9"/>
  <c r="L26" i="9"/>
  <c r="L25" i="9"/>
  <c r="AC27" i="6" l="1"/>
  <c r="AF79" i="5"/>
  <c r="AE79" i="5"/>
  <c r="AF78" i="5"/>
  <c r="AE78" i="5"/>
  <c r="AC74" i="5"/>
  <c r="D88" i="9" l="1"/>
  <c r="AC57" i="5" l="1"/>
  <c r="AC49" i="5"/>
  <c r="AC39" i="5"/>
  <c r="AC24" i="5"/>
  <c r="AC16" i="5"/>
  <c r="AB70" i="6" l="1"/>
  <c r="AE36" i="5"/>
  <c r="AE35" i="5"/>
  <c r="AE34" i="5"/>
  <c r="AE33" i="5"/>
  <c r="AE32" i="5"/>
  <c r="AE31" i="5"/>
  <c r="AE30" i="5"/>
  <c r="AE29" i="5"/>
  <c r="AE28" i="5"/>
  <c r="AE27" i="5"/>
  <c r="AE26" i="5"/>
  <c r="AE25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B169" i="6" l="1"/>
  <c r="AB152" i="6"/>
  <c r="AB144" i="6"/>
  <c r="AB133" i="6"/>
  <c r="AB110" i="6"/>
  <c r="AB104" i="6"/>
  <c r="AB97" i="6"/>
  <c r="AB90" i="6"/>
  <c r="AB78" i="6"/>
  <c r="AB37" i="6"/>
  <c r="AB154" i="6" l="1"/>
  <c r="AB157" i="6" s="1"/>
  <c r="AB98" i="6"/>
  <c r="AB105" i="6" s="1"/>
  <c r="AB79" i="6"/>
  <c r="AB40" i="6"/>
  <c r="AB41" i="6" s="1"/>
  <c r="AB46" i="6" s="1"/>
  <c r="AB50" i="6"/>
  <c r="AB51" i="6" l="1"/>
  <c r="AB53" i="6" s="1"/>
  <c r="AB33" i="6"/>
  <c r="K78" i="9"/>
  <c r="N78" i="9" s="1"/>
  <c r="K77" i="9"/>
  <c r="N77" i="9" s="1"/>
  <c r="K25" i="9"/>
  <c r="N25" i="9" s="1"/>
  <c r="K26" i="9"/>
  <c r="N26" i="9" s="1"/>
  <c r="K27" i="9"/>
  <c r="N27" i="9" s="1"/>
  <c r="K28" i="9"/>
  <c r="N28" i="9" s="1"/>
  <c r="K29" i="9"/>
  <c r="N29" i="9" s="1"/>
  <c r="K30" i="9"/>
  <c r="N30" i="9" s="1"/>
  <c r="K31" i="9"/>
  <c r="N31" i="9" s="1"/>
  <c r="K32" i="9"/>
  <c r="N32" i="9" s="1"/>
  <c r="K33" i="9"/>
  <c r="N33" i="9" s="1"/>
  <c r="K34" i="9"/>
  <c r="N34" i="9" s="1"/>
  <c r="K35" i="9"/>
  <c r="N35" i="9" s="1"/>
  <c r="K36" i="9"/>
  <c r="N36" i="9" s="1"/>
  <c r="K24" i="9"/>
  <c r="AB74" i="5"/>
  <c r="AB57" i="5"/>
  <c r="AB49" i="5"/>
  <c r="AB39" i="5"/>
  <c r="AB55" i="6" l="1"/>
  <c r="AB24" i="5"/>
  <c r="AB16" i="5"/>
  <c r="K74" i="9" l="1"/>
  <c r="K57" i="9"/>
  <c r="K49" i="9"/>
  <c r="K39" i="9"/>
  <c r="AB26" i="6" l="1"/>
  <c r="AB24" i="6"/>
  <c r="AB21" i="6"/>
  <c r="AB20" i="6"/>
  <c r="AB19" i="6"/>
  <c r="AB17" i="6"/>
  <c r="AB16" i="6"/>
  <c r="AB15" i="6"/>
  <c r="AB14" i="6"/>
  <c r="AB11" i="6"/>
  <c r="AB10" i="6"/>
  <c r="AB8" i="6"/>
  <c r="AB7" i="6"/>
  <c r="AB60" i="5" s="1"/>
  <c r="AE60" i="5" s="1"/>
  <c r="AB6" i="6"/>
  <c r="AB22" i="6" l="1"/>
  <c r="AB9" i="6"/>
  <c r="AB12" i="6"/>
  <c r="AA169" i="6"/>
  <c r="AB163" i="6"/>
  <c r="AB171" i="6" s="1"/>
  <c r="AB164" i="6"/>
  <c r="AB172" i="6" s="1"/>
  <c r="AB165" i="6"/>
  <c r="AA33" i="6"/>
  <c r="AA50" i="6"/>
  <c r="AB13" i="6" l="1"/>
  <c r="AB18" i="6" s="1"/>
  <c r="AB170" i="6" s="1"/>
  <c r="AB23" i="6"/>
  <c r="AB25" i="6" s="1"/>
  <c r="AB173" i="6"/>
  <c r="AB75" i="5"/>
  <c r="AA104" i="6"/>
  <c r="AA90" i="6"/>
  <c r="AA70" i="6"/>
  <c r="AA152" i="6"/>
  <c r="AA97" i="6"/>
  <c r="AA78" i="6"/>
  <c r="AA37" i="6"/>
  <c r="AA40" i="6"/>
  <c r="AA144" i="6"/>
  <c r="AA133" i="6"/>
  <c r="AB83" i="5" s="1"/>
  <c r="AE83" i="5" s="1"/>
  <c r="AE75" i="5" l="1"/>
  <c r="AB27" i="6"/>
  <c r="AA79" i="6"/>
  <c r="AA98" i="6"/>
  <c r="AA105" i="6" s="1"/>
  <c r="AA154" i="6"/>
  <c r="AA157" i="6" s="1"/>
  <c r="AA41" i="6"/>
  <c r="AA46" i="6" s="1"/>
  <c r="AA51" i="6" s="1"/>
  <c r="AA53" i="6" s="1"/>
  <c r="AA55" i="6" s="1"/>
  <c r="AA74" i="5" l="1"/>
  <c r="AA57" i="5"/>
  <c r="AA49" i="5"/>
  <c r="AA39" i="5"/>
  <c r="AA24" i="5"/>
  <c r="AA16" i="5"/>
  <c r="AA19" i="6" l="1"/>
  <c r="AA20" i="6"/>
  <c r="AA24" i="6"/>
  <c r="AA21" i="6"/>
  <c r="AA17" i="6"/>
  <c r="AA16" i="6"/>
  <c r="AA15" i="6"/>
  <c r="AA14" i="6"/>
  <c r="AA11" i="6"/>
  <c r="AA10" i="6"/>
  <c r="AA26" i="6"/>
  <c r="AA8" i="6"/>
  <c r="AA7" i="6"/>
  <c r="AA60" i="5" s="1"/>
  <c r="AA6" i="6"/>
  <c r="AA9" i="6" l="1"/>
  <c r="AA12" i="6"/>
  <c r="AA22" i="6"/>
  <c r="AA165" i="6"/>
  <c r="AA164" i="6"/>
  <c r="AA172" i="6" s="1"/>
  <c r="AA163" i="6"/>
  <c r="AA171" i="6" s="1"/>
  <c r="AA13" i="6" l="1"/>
  <c r="Z33" i="6"/>
  <c r="Z90" i="6"/>
  <c r="Z152" i="6"/>
  <c r="Z169" i="6"/>
  <c r="AA18" i="6" l="1"/>
  <c r="Z104" i="6"/>
  <c r="Z37" i="6"/>
  <c r="Z144" i="6"/>
  <c r="Z70" i="6"/>
  <c r="Z97" i="6"/>
  <c r="Z98" i="6" s="1"/>
  <c r="Z78" i="6"/>
  <c r="Z40" i="6"/>
  <c r="Z79" i="6"/>
  <c r="Z50" i="6"/>
  <c r="AA170" i="6" l="1"/>
  <c r="AA173" i="6" s="1"/>
  <c r="AA75" i="5"/>
  <c r="AA23" i="6"/>
  <c r="AA25" i="6" s="1"/>
  <c r="Z105" i="6"/>
  <c r="Z41" i="6"/>
  <c r="Z46" i="6" s="1"/>
  <c r="Z51" i="6" s="1"/>
  <c r="Z53" i="6" s="1"/>
  <c r="Z55" i="6" s="1"/>
  <c r="AA27" i="6" l="1"/>
  <c r="Z112" i="6"/>
  <c r="Z133" i="6" s="1"/>
  <c r="Z154" i="6" l="1"/>
  <c r="Z157" i="6" s="1"/>
  <c r="AA83" i="5"/>
  <c r="Z74" i="5"/>
  <c r="Z57" i="5"/>
  <c r="Z49" i="5"/>
  <c r="Z39" i="5"/>
  <c r="Z24" i="5"/>
  <c r="Z16" i="5"/>
  <c r="Y16" i="5"/>
  <c r="Z163" i="6" l="1"/>
  <c r="Z171" i="6" s="1"/>
  <c r="Z164" i="6"/>
  <c r="Z26" i="6"/>
  <c r="Z24" i="6"/>
  <c r="Z19" i="6"/>
  <c r="Z20" i="6"/>
  <c r="Z21" i="6"/>
  <c r="Z14" i="6"/>
  <c r="Z15" i="6"/>
  <c r="Z16" i="6"/>
  <c r="Z17" i="6"/>
  <c r="Z10" i="6"/>
  <c r="Z11" i="6"/>
  <c r="Z6" i="6"/>
  <c r="Z7" i="6"/>
  <c r="Z60" i="5" s="1"/>
  <c r="L60" i="9" s="1"/>
  <c r="Z8" i="6"/>
  <c r="Y165" i="6" l="1"/>
  <c r="Z165" i="6"/>
  <c r="Z172" i="6" s="1"/>
  <c r="Z22" i="6"/>
  <c r="Z12" i="6"/>
  <c r="Z9" i="6"/>
  <c r="Y169" i="6"/>
  <c r="Y164" i="6"/>
  <c r="V163" i="6"/>
  <c r="W163" i="6"/>
  <c r="X163" i="6"/>
  <c r="V164" i="6"/>
  <c r="W164" i="6"/>
  <c r="X164" i="6"/>
  <c r="V165" i="6"/>
  <c r="W165" i="6"/>
  <c r="X165" i="6"/>
  <c r="Y144" i="6"/>
  <c r="Y133" i="6"/>
  <c r="Z83" i="5" s="1"/>
  <c r="AC84" i="5" s="1"/>
  <c r="Y163" i="6"/>
  <c r="Y171" i="6" s="1"/>
  <c r="Y104" i="6"/>
  <c r="Y90" i="6"/>
  <c r="L81" i="9" l="1"/>
  <c r="Y172" i="6"/>
  <c r="Z13" i="6"/>
  <c r="Y152" i="6"/>
  <c r="Y154" i="6" s="1"/>
  <c r="Y157" i="6" s="1"/>
  <c r="Y83" i="5"/>
  <c r="Y70" i="6"/>
  <c r="Y97" i="6"/>
  <c r="Y98" i="6" s="1"/>
  <c r="Y105" i="6" s="1"/>
  <c r="Y78" i="6"/>
  <c r="AB84" i="5" l="1"/>
  <c r="AE84" i="5" s="1"/>
  <c r="AF83" i="5"/>
  <c r="Z18" i="6"/>
  <c r="Y79" i="6"/>
  <c r="K81" i="9" l="1"/>
  <c r="N81" i="9" s="1"/>
  <c r="Z75" i="5"/>
  <c r="Z23" i="6"/>
  <c r="Z25" i="6" s="1"/>
  <c r="Z170" i="6"/>
  <c r="Z173" i="6" s="1"/>
  <c r="Y6" i="6"/>
  <c r="Y7" i="6"/>
  <c r="Y60" i="5" s="1"/>
  <c r="Y8" i="6"/>
  <c r="Y26" i="6"/>
  <c r="Y24" i="6"/>
  <c r="Y21" i="6"/>
  <c r="Y20" i="6"/>
  <c r="Y19" i="6"/>
  <c r="Y17" i="6"/>
  <c r="Y16" i="6"/>
  <c r="Y15" i="6"/>
  <c r="Y14" i="6"/>
  <c r="Y11" i="6"/>
  <c r="Y10" i="6"/>
  <c r="Y40" i="6"/>
  <c r="Y50" i="6"/>
  <c r="Y37" i="6"/>
  <c r="AF60" i="5" l="1"/>
  <c r="AC76" i="5"/>
  <c r="Z27" i="6"/>
  <c r="Y22" i="6"/>
  <c r="Y12" i="6"/>
  <c r="Y9" i="6"/>
  <c r="Y13" i="6" s="1"/>
  <c r="Y18" i="6" s="1"/>
  <c r="Y75" i="5" s="1"/>
  <c r="Y41" i="6"/>
  <c r="Y46" i="6" s="1"/>
  <c r="Y51" i="6" s="1"/>
  <c r="AB76" i="5" l="1"/>
  <c r="L75" i="9"/>
  <c r="AE76" i="5"/>
  <c r="AF75" i="5"/>
  <c r="Y23" i="6"/>
  <c r="Y25" i="6" s="1"/>
  <c r="Y170" i="6"/>
  <c r="Y173" i="6" s="1"/>
  <c r="Y53" i="6"/>
  <c r="Y55" i="6" s="1"/>
  <c r="Y33" i="6"/>
  <c r="K75" i="9" l="1"/>
  <c r="N75" i="9" s="1"/>
  <c r="Y27" i="6"/>
  <c r="Y74" i="5"/>
  <c r="Y57" i="5" l="1"/>
  <c r="Y49" i="5"/>
  <c r="Y39" i="5" l="1"/>
  <c r="Y24" i="5"/>
  <c r="V48" i="6" l="1"/>
  <c r="W48" i="6"/>
  <c r="U26" i="6" l="1"/>
  <c r="Q26" i="6"/>
  <c r="X129" i="6" l="1"/>
  <c r="X126" i="6"/>
  <c r="X123" i="6"/>
  <c r="X152" i="6" l="1"/>
  <c r="X144" i="6"/>
  <c r="X104" i="6"/>
  <c r="X97" i="6"/>
  <c r="X90" i="6"/>
  <c r="X78" i="6"/>
  <c r="X70" i="6"/>
  <c r="X50" i="6"/>
  <c r="X40" i="6"/>
  <c r="X37" i="6"/>
  <c r="X26" i="6"/>
  <c r="X24" i="6"/>
  <c r="X21" i="6"/>
  <c r="X20" i="6"/>
  <c r="X19" i="6"/>
  <c r="X17" i="6"/>
  <c r="X16" i="6"/>
  <c r="X15" i="6"/>
  <c r="X14" i="6"/>
  <c r="X11" i="6"/>
  <c r="X10" i="6"/>
  <c r="X8" i="6"/>
  <c r="X7" i="6"/>
  <c r="X60" i="5" s="1"/>
  <c r="X6" i="6"/>
  <c r="J78" i="9"/>
  <c r="J77" i="9"/>
  <c r="J36" i="9"/>
  <c r="J35" i="9"/>
  <c r="J34" i="9"/>
  <c r="J33" i="9"/>
  <c r="J32" i="9"/>
  <c r="J31" i="9"/>
  <c r="J30" i="9"/>
  <c r="J29" i="9"/>
  <c r="J28" i="9"/>
  <c r="J27" i="9"/>
  <c r="J26" i="9"/>
  <c r="J25" i="9"/>
  <c r="X12" i="6" l="1"/>
  <c r="X9" i="6"/>
  <c r="X22" i="6"/>
  <c r="X41" i="6"/>
  <c r="X46" i="6" s="1"/>
  <c r="X51" i="6" s="1"/>
  <c r="X53" i="6" s="1"/>
  <c r="X171" i="6"/>
  <c r="X172" i="6"/>
  <c r="X98" i="6"/>
  <c r="X105" i="6" s="1"/>
  <c r="X79" i="6"/>
  <c r="X55" i="6" l="1"/>
  <c r="X112" i="6"/>
  <c r="X133" i="6" s="1"/>
  <c r="X13" i="6"/>
  <c r="X18" i="6" s="1"/>
  <c r="X170" i="6" s="1"/>
  <c r="X173" i="6" s="1"/>
  <c r="X23" i="6" l="1"/>
  <c r="X25" i="6" s="1"/>
  <c r="X75" i="5"/>
  <c r="X154" i="6"/>
  <c r="X157" i="6" s="1"/>
  <c r="W6" i="6"/>
  <c r="X27" i="6" l="1"/>
  <c r="AA76" i="5"/>
  <c r="L165" i="6"/>
  <c r="K165" i="6"/>
  <c r="J165" i="6"/>
  <c r="I165" i="6"/>
  <c r="L164" i="6"/>
  <c r="K164" i="6"/>
  <c r="J164" i="6"/>
  <c r="I164" i="6"/>
  <c r="L163" i="6"/>
  <c r="K163" i="6"/>
  <c r="J163" i="6"/>
  <c r="I163" i="6"/>
  <c r="P165" i="6"/>
  <c r="O165" i="6"/>
  <c r="N165" i="6"/>
  <c r="M165" i="6"/>
  <c r="P164" i="6"/>
  <c r="O164" i="6"/>
  <c r="N164" i="6"/>
  <c r="M164" i="6"/>
  <c r="P163" i="6"/>
  <c r="P171" i="6" s="1"/>
  <c r="O163" i="6"/>
  <c r="O171" i="6" s="1"/>
  <c r="N163" i="6"/>
  <c r="N171" i="6" s="1"/>
  <c r="M163" i="6"/>
  <c r="M171" i="6" s="1"/>
  <c r="Q165" i="6"/>
  <c r="Q164" i="6"/>
  <c r="Q163" i="6"/>
  <c r="Q171" i="6" s="1"/>
  <c r="T165" i="6"/>
  <c r="S165" i="6"/>
  <c r="R165" i="6"/>
  <c r="T164" i="6"/>
  <c r="S164" i="6"/>
  <c r="R164" i="6"/>
  <c r="T163" i="6"/>
  <c r="T171" i="6" s="1"/>
  <c r="S163" i="6"/>
  <c r="S171" i="6" s="1"/>
  <c r="R163" i="6"/>
  <c r="R171" i="6" s="1"/>
  <c r="U165" i="6"/>
  <c r="U164" i="6"/>
  <c r="U172" i="6" s="1"/>
  <c r="U163" i="6"/>
  <c r="U171" i="6" s="1"/>
  <c r="V171" i="6"/>
  <c r="W171" i="6"/>
  <c r="W16" i="6"/>
  <c r="V16" i="6"/>
  <c r="U16" i="6"/>
  <c r="W15" i="6"/>
  <c r="V15" i="6"/>
  <c r="U15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P6" i="6"/>
  <c r="P7" i="6"/>
  <c r="P8" i="6"/>
  <c r="P10" i="6"/>
  <c r="P11" i="6"/>
  <c r="P14" i="6"/>
  <c r="P15" i="6"/>
  <c r="P17" i="6"/>
  <c r="P19" i="6"/>
  <c r="P20" i="6"/>
  <c r="P21" i="6"/>
  <c r="P24" i="6"/>
  <c r="P26" i="6"/>
  <c r="T6" i="6"/>
  <c r="T7" i="6"/>
  <c r="T8" i="6"/>
  <c r="T10" i="6"/>
  <c r="T11" i="6"/>
  <c r="T14" i="6"/>
  <c r="T15" i="6"/>
  <c r="T17" i="6"/>
  <c r="T19" i="6"/>
  <c r="T20" i="6"/>
  <c r="T21" i="6"/>
  <c r="T24" i="6"/>
  <c r="T26" i="6"/>
  <c r="W129" i="6"/>
  <c r="W126" i="6"/>
  <c r="P12" i="6" l="1"/>
  <c r="T12" i="6"/>
  <c r="R172" i="6"/>
  <c r="P172" i="6"/>
  <c r="M172" i="6"/>
  <c r="T22" i="6"/>
  <c r="N172" i="6"/>
  <c r="T9" i="6"/>
  <c r="Q172" i="6"/>
  <c r="O172" i="6"/>
  <c r="P9" i="6"/>
  <c r="W172" i="6"/>
  <c r="V172" i="6"/>
  <c r="S172" i="6"/>
  <c r="P22" i="6"/>
  <c r="T172" i="6"/>
  <c r="T13" i="6" l="1"/>
  <c r="T18" i="6" s="1"/>
  <c r="T75" i="5" s="1"/>
  <c r="P13" i="6"/>
  <c r="P18" i="6" s="1"/>
  <c r="P170" i="6" s="1"/>
  <c r="P173" i="6" s="1"/>
  <c r="V126" i="6"/>
  <c r="T23" i="6" l="1"/>
  <c r="T25" i="6" s="1"/>
  <c r="T27" i="6" s="1"/>
  <c r="T170" i="6"/>
  <c r="T173" i="6" s="1"/>
  <c r="P23" i="6"/>
  <c r="P25" i="6" s="1"/>
  <c r="P27" i="6" s="1"/>
  <c r="P75" i="5"/>
  <c r="U129" i="6"/>
  <c r="U126" i="6"/>
  <c r="T129" i="6"/>
  <c r="T126" i="6"/>
  <c r="T123" i="6"/>
  <c r="T40" i="6"/>
  <c r="W152" i="6"/>
  <c r="W144" i="6"/>
  <c r="W133" i="6"/>
  <c r="X83" i="5" s="1"/>
  <c r="W104" i="6"/>
  <c r="W97" i="6"/>
  <c r="W90" i="6"/>
  <c r="W78" i="6"/>
  <c r="W70" i="6"/>
  <c r="W50" i="6"/>
  <c r="W40" i="6"/>
  <c r="W37" i="6"/>
  <c r="W26" i="6"/>
  <c r="W24" i="6"/>
  <c r="W21" i="6"/>
  <c r="W20" i="6"/>
  <c r="W19" i="6"/>
  <c r="W17" i="6"/>
  <c r="W14" i="6"/>
  <c r="W11" i="6"/>
  <c r="W10" i="6"/>
  <c r="W8" i="6"/>
  <c r="W7" i="6"/>
  <c r="W60" i="5" s="1"/>
  <c r="AA84" i="5" l="1"/>
  <c r="W154" i="6"/>
  <c r="W157" i="6" s="1"/>
  <c r="W98" i="6"/>
  <c r="W79" i="6"/>
  <c r="W41" i="6"/>
  <c r="W46" i="6" s="1"/>
  <c r="W51" i="6" s="1"/>
  <c r="W53" i="6" s="1"/>
  <c r="W22" i="6"/>
  <c r="W12" i="6"/>
  <c r="W9" i="6"/>
  <c r="W105" i="6" l="1"/>
  <c r="W55" i="6"/>
  <c r="W13" i="6"/>
  <c r="W18" i="6" l="1"/>
  <c r="W23" i="6"/>
  <c r="W25" i="6" s="1"/>
  <c r="W170" i="6"/>
  <c r="W173" i="6" s="1"/>
  <c r="W75" i="5"/>
  <c r="Z76" i="5" s="1"/>
  <c r="W27" i="6" l="1"/>
  <c r="S126" i="6"/>
  <c r="R126" i="6" l="1"/>
  <c r="Q131" i="6"/>
  <c r="Q126" i="6"/>
  <c r="Q69" i="6"/>
  <c r="P129" i="6"/>
  <c r="P126" i="6"/>
  <c r="P123" i="6"/>
  <c r="P69" i="6"/>
  <c r="O69" i="6" l="1"/>
  <c r="V152" i="6" l="1"/>
  <c r="U152" i="6"/>
  <c r="T152" i="6"/>
  <c r="S152" i="6"/>
  <c r="R152" i="6"/>
  <c r="Q152" i="6"/>
  <c r="P152" i="6"/>
  <c r="O152" i="6"/>
  <c r="M152" i="6"/>
  <c r="L152" i="6"/>
  <c r="K152" i="6"/>
  <c r="J152" i="6"/>
  <c r="I152" i="6"/>
  <c r="H152" i="6"/>
  <c r="G152" i="6"/>
  <c r="F152" i="6"/>
  <c r="E152" i="6"/>
  <c r="D152" i="6"/>
  <c r="N152" i="6"/>
  <c r="N69" i="6"/>
  <c r="M69" i="6"/>
  <c r="L123" i="6"/>
  <c r="H123" i="6"/>
  <c r="L69" i="6"/>
  <c r="K69" i="6"/>
  <c r="J69" i="6"/>
  <c r="I69" i="6"/>
  <c r="G69" i="6"/>
  <c r="E131" i="6" l="1"/>
  <c r="V17" i="6" l="1"/>
  <c r="V26" i="6"/>
  <c r="V24" i="6"/>
  <c r="V21" i="6"/>
  <c r="V20" i="6"/>
  <c r="V19" i="6"/>
  <c r="V22" i="6" l="1"/>
  <c r="V104" i="6" l="1"/>
  <c r="V14" i="6"/>
  <c r="V11" i="6"/>
  <c r="V10" i="6"/>
  <c r="V8" i="6"/>
  <c r="V7" i="6"/>
  <c r="V60" i="5" s="1"/>
  <c r="V6" i="6"/>
  <c r="V144" i="6"/>
  <c r="V133" i="6"/>
  <c r="V97" i="6"/>
  <c r="V90" i="6"/>
  <c r="V78" i="6"/>
  <c r="V70" i="6"/>
  <c r="V50" i="6"/>
  <c r="V40" i="6"/>
  <c r="V37" i="6"/>
  <c r="W83" i="5" l="1"/>
  <c r="V12" i="6"/>
  <c r="V9" i="6"/>
  <c r="V154" i="6"/>
  <c r="V157" i="6" s="1"/>
  <c r="V98" i="6"/>
  <c r="V79" i="6"/>
  <c r="V41" i="6"/>
  <c r="V46" i="6" s="1"/>
  <c r="V51" i="6" s="1"/>
  <c r="V105" i="6" l="1"/>
  <c r="Z84" i="5"/>
  <c r="V13" i="6"/>
  <c r="V53" i="6"/>
  <c r="V18" i="6" l="1"/>
  <c r="V23" i="6" s="1"/>
  <c r="V25" i="6" s="1"/>
  <c r="V75" i="5"/>
  <c r="V55" i="6"/>
  <c r="V170" i="6" l="1"/>
  <c r="V173" i="6" s="1"/>
  <c r="V27" i="6"/>
  <c r="Y76" i="5"/>
  <c r="U97" i="6"/>
  <c r="U24" i="6"/>
  <c r="U21" i="6"/>
  <c r="U20" i="6"/>
  <c r="U19" i="6"/>
  <c r="U17" i="6"/>
  <c r="U14" i="6"/>
  <c r="U11" i="6"/>
  <c r="U10" i="6"/>
  <c r="U8" i="6"/>
  <c r="U7" i="6"/>
  <c r="U60" i="5" s="1"/>
  <c r="U6" i="6"/>
  <c r="U144" i="6"/>
  <c r="U133" i="6"/>
  <c r="U104" i="6"/>
  <c r="U90" i="6"/>
  <c r="U78" i="6"/>
  <c r="U70" i="6"/>
  <c r="U50" i="6"/>
  <c r="U40" i="6"/>
  <c r="U37" i="6"/>
  <c r="AF76" i="5" l="1"/>
  <c r="U83" i="5"/>
  <c r="V83" i="5"/>
  <c r="U22" i="6"/>
  <c r="U12" i="6"/>
  <c r="U154" i="6"/>
  <c r="U157" i="6" s="1"/>
  <c r="U98" i="6"/>
  <c r="U105" i="6" s="1"/>
  <c r="U79" i="6"/>
  <c r="U41" i="6"/>
  <c r="U46" i="6" s="1"/>
  <c r="U51" i="6" s="1"/>
  <c r="U9" i="6"/>
  <c r="Y84" i="5" l="1"/>
  <c r="AF84" i="5" s="1"/>
  <c r="X84" i="5"/>
  <c r="U53" i="6"/>
  <c r="U13" i="6"/>
  <c r="U18" i="6" s="1"/>
  <c r="J81" i="9" l="1"/>
  <c r="U170" i="6"/>
  <c r="U173" i="6" s="1"/>
  <c r="U75" i="5"/>
  <c r="U55" i="6"/>
  <c r="U23" i="6"/>
  <c r="U25" i="6" s="1"/>
  <c r="W76" i="5" l="1"/>
  <c r="X76" i="5"/>
  <c r="U27" i="6"/>
  <c r="T144" i="6"/>
  <c r="T133" i="6"/>
  <c r="T104" i="6"/>
  <c r="T97" i="6"/>
  <c r="T90" i="6"/>
  <c r="T78" i="6"/>
  <c r="T70" i="6"/>
  <c r="T50" i="6"/>
  <c r="T37" i="6"/>
  <c r="J75" i="9" l="1"/>
  <c r="T154" i="6"/>
  <c r="T157" i="6" s="1"/>
  <c r="T98" i="6"/>
  <c r="T105" i="6" s="1"/>
  <c r="T79" i="6"/>
  <c r="T41" i="6"/>
  <c r="T46" i="6" s="1"/>
  <c r="T51" i="6" s="1"/>
  <c r="T53" i="6" l="1"/>
  <c r="E51" i="9"/>
  <c r="E50" i="9"/>
  <c r="T55" i="6" l="1"/>
  <c r="I78" i="9"/>
  <c r="I77" i="9"/>
  <c r="I34" i="9"/>
  <c r="I33" i="9"/>
  <c r="I35" i="9"/>
  <c r="I31" i="9"/>
  <c r="I27" i="9"/>
  <c r="I26" i="9"/>
  <c r="I25" i="9" l="1"/>
  <c r="I28" i="9"/>
  <c r="I36" i="9"/>
  <c r="I29" i="9"/>
  <c r="I30" i="9"/>
  <c r="I32" i="9"/>
  <c r="S6" i="6" l="1"/>
  <c r="S104" i="6" l="1"/>
  <c r="S97" i="6"/>
  <c r="S144" i="6"/>
  <c r="S133" i="6"/>
  <c r="S90" i="6"/>
  <c r="S78" i="6"/>
  <c r="S70" i="6"/>
  <c r="S50" i="6"/>
  <c r="S40" i="6"/>
  <c r="S37" i="6"/>
  <c r="S26" i="6"/>
  <c r="S24" i="6"/>
  <c r="S21" i="6"/>
  <c r="S20" i="6"/>
  <c r="S19" i="6"/>
  <c r="S17" i="6"/>
  <c r="S15" i="6"/>
  <c r="S14" i="6"/>
  <c r="S11" i="6"/>
  <c r="S10" i="6"/>
  <c r="S8" i="6"/>
  <c r="S7" i="6"/>
  <c r="R26" i="6"/>
  <c r="R24" i="6"/>
  <c r="R21" i="6"/>
  <c r="R20" i="6"/>
  <c r="R19" i="6"/>
  <c r="R17" i="6"/>
  <c r="R15" i="6"/>
  <c r="R14" i="6"/>
  <c r="R11" i="6"/>
  <c r="R10" i="6"/>
  <c r="R8" i="6"/>
  <c r="R7" i="6"/>
  <c r="R6" i="6"/>
  <c r="T83" i="5" l="1"/>
  <c r="R22" i="6"/>
  <c r="R9" i="6"/>
  <c r="R12" i="6"/>
  <c r="S79" i="6"/>
  <c r="S154" i="6"/>
  <c r="S157" i="6" s="1"/>
  <c r="S98" i="6"/>
  <c r="S22" i="6"/>
  <c r="S9" i="6"/>
  <c r="S12" i="6"/>
  <c r="S41" i="6"/>
  <c r="S46" i="6" s="1"/>
  <c r="S51" i="6" s="1"/>
  <c r="W84" i="5" l="1"/>
  <c r="S105" i="6"/>
  <c r="R13" i="6"/>
  <c r="R18" i="6" s="1"/>
  <c r="R170" i="6" s="1"/>
  <c r="R173" i="6" s="1"/>
  <c r="S53" i="6"/>
  <c r="S13" i="6"/>
  <c r="S18" i="6" s="1"/>
  <c r="S170" i="6" l="1"/>
  <c r="S173" i="6" s="1"/>
  <c r="S75" i="5"/>
  <c r="R23" i="6"/>
  <c r="R25" i="6" s="1"/>
  <c r="R27" i="6" s="1"/>
  <c r="R75" i="5"/>
  <c r="S55" i="6"/>
  <c r="S23" i="6"/>
  <c r="S25" i="6" s="1"/>
  <c r="R97" i="6"/>
  <c r="R144" i="6"/>
  <c r="R133" i="6"/>
  <c r="R104" i="6"/>
  <c r="R90" i="6"/>
  <c r="R78" i="6"/>
  <c r="R70" i="6"/>
  <c r="R50" i="6"/>
  <c r="R40" i="6"/>
  <c r="R37" i="6"/>
  <c r="U76" i="5" l="1"/>
  <c r="S83" i="5"/>
  <c r="V76" i="5"/>
  <c r="S27" i="6"/>
  <c r="R41" i="6"/>
  <c r="R46" i="6" s="1"/>
  <c r="R51" i="6" s="1"/>
  <c r="R154" i="6"/>
  <c r="R157" i="6" s="1"/>
  <c r="R98" i="6"/>
  <c r="R105" i="6" s="1"/>
  <c r="R79" i="6"/>
  <c r="V84" i="5" l="1"/>
  <c r="R53" i="6"/>
  <c r="Q24" i="6"/>
  <c r="Q21" i="6"/>
  <c r="Q20" i="6"/>
  <c r="Q19" i="6"/>
  <c r="Q17" i="6"/>
  <c r="Q15" i="6"/>
  <c r="Q14" i="6"/>
  <c r="Q11" i="6"/>
  <c r="Q10" i="6"/>
  <c r="Q12" i="6" s="1"/>
  <c r="Q8" i="6"/>
  <c r="Q7" i="6"/>
  <c r="Q6" i="6"/>
  <c r="Q144" i="6"/>
  <c r="Q133" i="6"/>
  <c r="Q104" i="6"/>
  <c r="Q97" i="6"/>
  <c r="Q90" i="6"/>
  <c r="Q78" i="6"/>
  <c r="Q70" i="6"/>
  <c r="Q50" i="6"/>
  <c r="Q40" i="6"/>
  <c r="Q37" i="6"/>
  <c r="Q83" i="5" l="1"/>
  <c r="R83" i="5"/>
  <c r="U84" i="5" s="1"/>
  <c r="R55" i="6"/>
  <c r="Q154" i="6"/>
  <c r="Q157" i="6" s="1"/>
  <c r="Q98" i="6"/>
  <c r="Q105" i="6" s="1"/>
  <c r="Q79" i="6"/>
  <c r="Q22" i="6"/>
  <c r="Q41" i="6"/>
  <c r="Q46" i="6" s="1"/>
  <c r="Q51" i="6" s="1"/>
  <c r="Q9" i="6"/>
  <c r="Q13" i="6" l="1"/>
  <c r="Q18" i="6" s="1"/>
  <c r="T84" i="5"/>
  <c r="Q23" i="6"/>
  <c r="Q53" i="6"/>
  <c r="Q75" i="5" l="1"/>
  <c r="Q170" i="6"/>
  <c r="Q173" i="6" s="1"/>
  <c r="Q55" i="6"/>
  <c r="Q25" i="6"/>
  <c r="P50" i="6"/>
  <c r="S76" i="5" l="1"/>
  <c r="T76" i="5"/>
  <c r="Q27" i="6"/>
  <c r="P144" i="6"/>
  <c r="P133" i="6"/>
  <c r="P104" i="6"/>
  <c r="P97" i="6"/>
  <c r="P90" i="6"/>
  <c r="P78" i="6"/>
  <c r="P70" i="6"/>
  <c r="P40" i="6"/>
  <c r="P37" i="6"/>
  <c r="H31" i="9"/>
  <c r="O31" i="9" s="1"/>
  <c r="H36" i="9"/>
  <c r="O36" i="9" s="1"/>
  <c r="H35" i="9"/>
  <c r="O35" i="9" s="1"/>
  <c r="H34" i="9"/>
  <c r="O34" i="9" s="1"/>
  <c r="H33" i="9"/>
  <c r="O33" i="9" s="1"/>
  <c r="H32" i="9"/>
  <c r="O32" i="9" s="1"/>
  <c r="H28" i="9"/>
  <c r="O28" i="9" s="1"/>
  <c r="H26" i="9"/>
  <c r="O26" i="9" s="1"/>
  <c r="H25" i="9"/>
  <c r="O25" i="9" s="1"/>
  <c r="H27" i="9" l="1"/>
  <c r="O27" i="9" s="1"/>
  <c r="H29" i="9"/>
  <c r="O29" i="9" s="1"/>
  <c r="H30" i="9"/>
  <c r="O30" i="9" s="1"/>
  <c r="P154" i="6"/>
  <c r="P157" i="6" s="1"/>
  <c r="P98" i="6"/>
  <c r="P105" i="6" s="1"/>
  <c r="P79" i="6"/>
  <c r="P41" i="6"/>
  <c r="P46" i="6" s="1"/>
  <c r="P51" i="6" s="1"/>
  <c r="P53" i="6" l="1"/>
  <c r="O144" i="6"/>
  <c r="O133" i="6"/>
  <c r="O104" i="6"/>
  <c r="O97" i="6"/>
  <c r="O90" i="6"/>
  <c r="O78" i="6"/>
  <c r="O70" i="6"/>
  <c r="O50" i="6"/>
  <c r="O40" i="6"/>
  <c r="O37" i="6"/>
  <c r="O26" i="6"/>
  <c r="O24" i="6"/>
  <c r="O21" i="6"/>
  <c r="O20" i="6"/>
  <c r="O19" i="6"/>
  <c r="O17" i="6"/>
  <c r="O15" i="6"/>
  <c r="O14" i="6"/>
  <c r="O11" i="6"/>
  <c r="O10" i="6"/>
  <c r="O8" i="6"/>
  <c r="O7" i="6"/>
  <c r="O6" i="6"/>
  <c r="P83" i="5" l="1"/>
  <c r="S84" i="5" s="1"/>
  <c r="P55" i="6"/>
  <c r="O12" i="6"/>
  <c r="O9" i="6"/>
  <c r="O154" i="6"/>
  <c r="O157" i="6" s="1"/>
  <c r="O98" i="6"/>
  <c r="O105" i="6" s="1"/>
  <c r="O22" i="6"/>
  <c r="O41" i="6"/>
  <c r="O46" i="6" s="1"/>
  <c r="O51" i="6" s="1"/>
  <c r="O79" i="6"/>
  <c r="N133" i="6"/>
  <c r="N144" i="6"/>
  <c r="N104" i="6"/>
  <c r="N97" i="6"/>
  <c r="N90" i="6"/>
  <c r="N78" i="6"/>
  <c r="N70" i="6"/>
  <c r="N50" i="6"/>
  <c r="N40" i="6"/>
  <c r="N37" i="6"/>
  <c r="N26" i="6"/>
  <c r="N24" i="6"/>
  <c r="N21" i="6"/>
  <c r="N20" i="6"/>
  <c r="N19" i="6"/>
  <c r="N17" i="6"/>
  <c r="N15" i="6"/>
  <c r="N14" i="6"/>
  <c r="N11" i="6"/>
  <c r="N10" i="6"/>
  <c r="N8" i="6"/>
  <c r="N7" i="6"/>
  <c r="N6" i="6"/>
  <c r="O83" i="5" l="1"/>
  <c r="R84" i="5" s="1"/>
  <c r="O53" i="6"/>
  <c r="O13" i="6"/>
  <c r="O18" i="6" s="1"/>
  <c r="N79" i="6"/>
  <c r="N154" i="6"/>
  <c r="N157" i="6" s="1"/>
  <c r="N98" i="6"/>
  <c r="N105" i="6" s="1"/>
  <c r="N22" i="6"/>
  <c r="N12" i="6"/>
  <c r="N41" i="6"/>
  <c r="N46" i="6" s="1"/>
  <c r="N51" i="6" s="1"/>
  <c r="N9" i="6"/>
  <c r="O75" i="5" l="1"/>
  <c r="R76" i="5" s="1"/>
  <c r="O170" i="6"/>
  <c r="O173" i="6" s="1"/>
  <c r="O55" i="6"/>
  <c r="O23" i="6"/>
  <c r="O25" i="6" s="1"/>
  <c r="N53" i="6"/>
  <c r="N13" i="6"/>
  <c r="N18" i="6" s="1"/>
  <c r="N75" i="5" l="1"/>
  <c r="Q76" i="5" s="1"/>
  <c r="N170" i="6"/>
  <c r="N173" i="6" s="1"/>
  <c r="N55" i="6"/>
  <c r="O27" i="6"/>
  <c r="N23" i="6"/>
  <c r="N25" i="6" s="1"/>
  <c r="M144" i="6"/>
  <c r="M133" i="6"/>
  <c r="M104" i="6"/>
  <c r="M97" i="6"/>
  <c r="M90" i="6"/>
  <c r="M78" i="6"/>
  <c r="M70" i="6"/>
  <c r="M50" i="6"/>
  <c r="M40" i="6"/>
  <c r="M37" i="6"/>
  <c r="M26" i="6"/>
  <c r="M24" i="6"/>
  <c r="M21" i="6"/>
  <c r="M20" i="6"/>
  <c r="M19" i="6"/>
  <c r="M17" i="6"/>
  <c r="M15" i="6"/>
  <c r="M14" i="6"/>
  <c r="M11" i="6"/>
  <c r="M10" i="6"/>
  <c r="M8" i="6"/>
  <c r="M7" i="6"/>
  <c r="M6" i="6"/>
  <c r="G36" i="9"/>
  <c r="F36" i="9"/>
  <c r="E36" i="9"/>
  <c r="G35" i="9"/>
  <c r="F35" i="9"/>
  <c r="E35" i="9"/>
  <c r="F34" i="9"/>
  <c r="E34" i="9"/>
  <c r="G33" i="9"/>
  <c r="F33" i="9"/>
  <c r="E33" i="9"/>
  <c r="G32" i="9"/>
  <c r="F32" i="9"/>
  <c r="E32" i="9"/>
  <c r="G31" i="9"/>
  <c r="F31" i="9"/>
  <c r="E31" i="9"/>
  <c r="G30" i="9"/>
  <c r="F30" i="9"/>
  <c r="E30" i="9"/>
  <c r="G29" i="9"/>
  <c r="F29" i="9"/>
  <c r="E29" i="9"/>
  <c r="F28" i="9"/>
  <c r="E28" i="9"/>
  <c r="F27" i="9"/>
  <c r="E27" i="9"/>
  <c r="F26" i="9"/>
  <c r="E26" i="9"/>
  <c r="F25" i="9"/>
  <c r="E25" i="9"/>
  <c r="M83" i="5" l="1"/>
  <c r="N83" i="5"/>
  <c r="Q84" i="5" s="1"/>
  <c r="N27" i="6"/>
  <c r="M154" i="6"/>
  <c r="M157" i="6" s="1"/>
  <c r="G25" i="9"/>
  <c r="G28" i="9"/>
  <c r="G27" i="9"/>
  <c r="G34" i="9"/>
  <c r="G26" i="9"/>
  <c r="M12" i="6"/>
  <c r="M98" i="6"/>
  <c r="M105" i="6" s="1"/>
  <c r="M79" i="6"/>
  <c r="M22" i="6"/>
  <c r="M41" i="6"/>
  <c r="M46" i="6" s="1"/>
  <c r="M51" i="6" s="1"/>
  <c r="M9" i="6"/>
  <c r="P84" i="5" l="1"/>
  <c r="M53" i="6"/>
  <c r="M13" i="6"/>
  <c r="M18" i="6" s="1"/>
  <c r="M75" i="5" l="1"/>
  <c r="P76" i="5" s="1"/>
  <c r="M170" i="6"/>
  <c r="M173" i="6" s="1"/>
  <c r="P174" i="6" s="1"/>
  <c r="P176" i="6" s="1"/>
  <c r="M55" i="6"/>
  <c r="M23" i="6"/>
  <c r="M25" i="6" s="1"/>
  <c r="L126" i="3"/>
  <c r="L122" i="3"/>
  <c r="K152" i="3"/>
  <c r="L152" i="3"/>
  <c r="K144" i="3"/>
  <c r="L144" i="3"/>
  <c r="K133" i="3"/>
  <c r="L133" i="3"/>
  <c r="H133" i="3"/>
  <c r="K102" i="3"/>
  <c r="L102" i="3"/>
  <c r="K95" i="3"/>
  <c r="L95" i="3"/>
  <c r="K88" i="3"/>
  <c r="L88" i="3"/>
  <c r="K76" i="3"/>
  <c r="K77" i="3" s="1"/>
  <c r="L76" i="3"/>
  <c r="K68" i="3"/>
  <c r="L68" i="3"/>
  <c r="K48" i="3"/>
  <c r="L48" i="3"/>
  <c r="K39" i="3"/>
  <c r="L39" i="3"/>
  <c r="K36" i="3"/>
  <c r="L36" i="3"/>
  <c r="L25" i="3"/>
  <c r="L23" i="3"/>
  <c r="L20" i="3"/>
  <c r="L19" i="3"/>
  <c r="L18" i="3"/>
  <c r="L16" i="3"/>
  <c r="L15" i="3"/>
  <c r="L14" i="3"/>
  <c r="L11" i="3"/>
  <c r="L10" i="3"/>
  <c r="L8" i="3"/>
  <c r="L7" i="3"/>
  <c r="L6" i="3"/>
  <c r="K25" i="3"/>
  <c r="K23" i="3"/>
  <c r="K20" i="3"/>
  <c r="K19" i="3"/>
  <c r="K18" i="3"/>
  <c r="K16" i="3"/>
  <c r="K15" i="3"/>
  <c r="K14" i="3"/>
  <c r="K11" i="3"/>
  <c r="K10" i="3"/>
  <c r="K12" i="3" s="1"/>
  <c r="K8" i="3"/>
  <c r="K7" i="3"/>
  <c r="K6" i="3"/>
  <c r="M27" i="6" l="1"/>
  <c r="L154" i="3"/>
  <c r="L157" i="3" s="1"/>
  <c r="K154" i="3"/>
  <c r="K157" i="3" s="1"/>
  <c r="L96" i="3"/>
  <c r="L103" i="3" s="1"/>
  <c r="L77" i="3"/>
  <c r="K96" i="3"/>
  <c r="K103" i="3" s="1"/>
  <c r="L21" i="3"/>
  <c r="L40" i="3"/>
  <c r="L44" i="3" s="1"/>
  <c r="L49" i="3" s="1"/>
  <c r="L51" i="3" s="1"/>
  <c r="L53" i="3" s="1"/>
  <c r="K21" i="3"/>
  <c r="L12" i="3"/>
  <c r="K40" i="3"/>
  <c r="K44" i="3" s="1"/>
  <c r="K49" i="3" s="1"/>
  <c r="K51" i="3" s="1"/>
  <c r="K53" i="3" s="1"/>
  <c r="K9" i="3"/>
  <c r="K13" i="3" s="1"/>
  <c r="K17" i="3" s="1"/>
  <c r="K22" i="3" s="1"/>
  <c r="K24" i="3" s="1"/>
  <c r="K26" i="3" s="1"/>
  <c r="L9" i="3"/>
  <c r="L13" i="3" l="1"/>
  <c r="L17" i="3" s="1"/>
  <c r="L22" i="3" s="1"/>
  <c r="L24" i="3" s="1"/>
  <c r="L26" i="3" s="1"/>
  <c r="L133" i="6" l="1"/>
  <c r="I144" i="6"/>
  <c r="J144" i="6"/>
  <c r="K144" i="6"/>
  <c r="L144" i="6"/>
  <c r="I133" i="6"/>
  <c r="I83" i="5" s="1"/>
  <c r="J133" i="6"/>
  <c r="J83" i="5" s="1"/>
  <c r="K133" i="6"/>
  <c r="L104" i="6"/>
  <c r="L97" i="6"/>
  <c r="L90" i="6"/>
  <c r="L78" i="6"/>
  <c r="L70" i="6"/>
  <c r="L50" i="6"/>
  <c r="L40" i="6"/>
  <c r="L37" i="6"/>
  <c r="L26" i="6"/>
  <c r="L24" i="6"/>
  <c r="L21" i="6"/>
  <c r="L20" i="6"/>
  <c r="L19" i="6"/>
  <c r="L17" i="6"/>
  <c r="L15" i="6"/>
  <c r="L14" i="6"/>
  <c r="L11" i="6"/>
  <c r="L10" i="6"/>
  <c r="L8" i="6"/>
  <c r="L7" i="6"/>
  <c r="L6" i="6"/>
  <c r="J25" i="3"/>
  <c r="J23" i="3"/>
  <c r="J20" i="3"/>
  <c r="J19" i="3"/>
  <c r="J18" i="3"/>
  <c r="J21" i="3" s="1"/>
  <c r="J16" i="3"/>
  <c r="J15" i="3"/>
  <c r="J14" i="3"/>
  <c r="J11" i="3"/>
  <c r="J10" i="3"/>
  <c r="J12" i="3" s="1"/>
  <c r="J8" i="3"/>
  <c r="J7" i="3"/>
  <c r="J6" i="3"/>
  <c r="K83" i="5" l="1"/>
  <c r="L83" i="5"/>
  <c r="O84" i="5" s="1"/>
  <c r="I154" i="6"/>
  <c r="I157" i="6" s="1"/>
  <c r="K154" i="6"/>
  <c r="K157" i="6" s="1"/>
  <c r="J154" i="6"/>
  <c r="J157" i="6" s="1"/>
  <c r="L41" i="6"/>
  <c r="L46" i="6" s="1"/>
  <c r="L51" i="6" s="1"/>
  <c r="L154" i="6"/>
  <c r="L157" i="6" s="1"/>
  <c r="L98" i="6"/>
  <c r="L105" i="6" s="1"/>
  <c r="L79" i="6"/>
  <c r="L22" i="6"/>
  <c r="L12" i="6"/>
  <c r="L9" i="6"/>
  <c r="J9" i="3"/>
  <c r="J13" i="3" s="1"/>
  <c r="J17" i="3" s="1"/>
  <c r="J22" i="3" s="1"/>
  <c r="J24" i="3" s="1"/>
  <c r="J26" i="3" s="1"/>
  <c r="N84" i="5" l="1"/>
  <c r="M84" i="5"/>
  <c r="L53" i="6"/>
  <c r="L13" i="6"/>
  <c r="L18" i="6" s="1"/>
  <c r="L75" i="5" s="1"/>
  <c r="O76" i="5" s="1"/>
  <c r="L55" i="6" l="1"/>
  <c r="L23" i="6"/>
  <c r="L25" i="6" s="1"/>
  <c r="K70" i="6"/>
  <c r="K78" i="6"/>
  <c r="K90" i="6"/>
  <c r="K97" i="6"/>
  <c r="K104" i="6"/>
  <c r="K37" i="6"/>
  <c r="K40" i="6"/>
  <c r="K50" i="6"/>
  <c r="K6" i="6"/>
  <c r="K7" i="6"/>
  <c r="K8" i="6"/>
  <c r="K10" i="6"/>
  <c r="K11" i="6"/>
  <c r="K14" i="6"/>
  <c r="K15" i="6"/>
  <c r="K17" i="6"/>
  <c r="K19" i="6"/>
  <c r="K20" i="6"/>
  <c r="K21" i="6"/>
  <c r="K24" i="6"/>
  <c r="K26" i="6"/>
  <c r="H144" i="6"/>
  <c r="G144" i="6"/>
  <c r="F144" i="6"/>
  <c r="E144" i="6"/>
  <c r="D144" i="6"/>
  <c r="G133" i="6"/>
  <c r="F133" i="6"/>
  <c r="E133" i="6"/>
  <c r="E83" i="5" s="1"/>
  <c r="D123" i="6"/>
  <c r="D133" i="6" s="1"/>
  <c r="J104" i="6"/>
  <c r="I104" i="6"/>
  <c r="H104" i="6"/>
  <c r="G104" i="6"/>
  <c r="F104" i="6"/>
  <c r="E104" i="6"/>
  <c r="D104" i="6"/>
  <c r="J97" i="6"/>
  <c r="I97" i="6"/>
  <c r="H97" i="6"/>
  <c r="G97" i="6"/>
  <c r="F97" i="6"/>
  <c r="E97" i="6"/>
  <c r="D97" i="6"/>
  <c r="J90" i="6"/>
  <c r="I90" i="6"/>
  <c r="H90" i="6"/>
  <c r="G90" i="6"/>
  <c r="F90" i="6"/>
  <c r="E90" i="6"/>
  <c r="D90" i="6"/>
  <c r="J78" i="6"/>
  <c r="I78" i="6"/>
  <c r="H78" i="6"/>
  <c r="G78" i="6"/>
  <c r="F78" i="6"/>
  <c r="E78" i="6"/>
  <c r="D78" i="6"/>
  <c r="J70" i="6"/>
  <c r="I70" i="6"/>
  <c r="H70" i="6"/>
  <c r="G70" i="6"/>
  <c r="F70" i="6"/>
  <c r="E70" i="6"/>
  <c r="D70" i="6"/>
  <c r="J50" i="6"/>
  <c r="I50" i="6"/>
  <c r="H50" i="6"/>
  <c r="G50" i="6"/>
  <c r="F50" i="6"/>
  <c r="E50" i="6"/>
  <c r="D50" i="6"/>
  <c r="J40" i="6"/>
  <c r="I40" i="6"/>
  <c r="H40" i="6"/>
  <c r="G40" i="6"/>
  <c r="F40" i="6"/>
  <c r="E40" i="6"/>
  <c r="D40" i="6"/>
  <c r="J37" i="6"/>
  <c r="I37" i="6"/>
  <c r="H37" i="6"/>
  <c r="G37" i="6"/>
  <c r="F37" i="6"/>
  <c r="E37" i="6"/>
  <c r="D37" i="6"/>
  <c r="J26" i="6"/>
  <c r="I26" i="6"/>
  <c r="H26" i="6"/>
  <c r="G26" i="6"/>
  <c r="F26" i="6"/>
  <c r="E26" i="6"/>
  <c r="J24" i="6"/>
  <c r="I24" i="6"/>
  <c r="H24" i="6"/>
  <c r="G24" i="6"/>
  <c r="F24" i="6"/>
  <c r="E24" i="6"/>
  <c r="J21" i="6"/>
  <c r="I21" i="6"/>
  <c r="H21" i="6"/>
  <c r="G21" i="6"/>
  <c r="F21" i="6"/>
  <c r="E21" i="6"/>
  <c r="J20" i="6"/>
  <c r="I20" i="6"/>
  <c r="H20" i="6"/>
  <c r="G20" i="6"/>
  <c r="F20" i="6"/>
  <c r="E20" i="6"/>
  <c r="J19" i="6"/>
  <c r="I19" i="6"/>
  <c r="H19" i="6"/>
  <c r="G19" i="6"/>
  <c r="F19" i="6"/>
  <c r="E19" i="6"/>
  <c r="J17" i="6"/>
  <c r="I17" i="6"/>
  <c r="H17" i="6"/>
  <c r="G17" i="6"/>
  <c r="F17" i="6"/>
  <c r="E17" i="6"/>
  <c r="J15" i="6"/>
  <c r="I15" i="6"/>
  <c r="H15" i="6"/>
  <c r="G15" i="6"/>
  <c r="F15" i="6"/>
  <c r="E15" i="6"/>
  <c r="J14" i="6"/>
  <c r="I14" i="6"/>
  <c r="H14" i="6"/>
  <c r="G14" i="6"/>
  <c r="F14" i="6"/>
  <c r="E14" i="6"/>
  <c r="J11" i="6"/>
  <c r="I11" i="6"/>
  <c r="H11" i="6"/>
  <c r="G11" i="6"/>
  <c r="F11" i="6"/>
  <c r="E11" i="6"/>
  <c r="J10" i="6"/>
  <c r="I10" i="6"/>
  <c r="H10" i="6"/>
  <c r="G10" i="6"/>
  <c r="F10" i="6"/>
  <c r="E10" i="6"/>
  <c r="J8" i="6"/>
  <c r="I8" i="6"/>
  <c r="H8" i="6"/>
  <c r="G8" i="6"/>
  <c r="F8" i="6"/>
  <c r="E8" i="6"/>
  <c r="J7" i="6"/>
  <c r="I7" i="6"/>
  <c r="H7" i="6"/>
  <c r="G7" i="6"/>
  <c r="F7" i="6"/>
  <c r="E7" i="6"/>
  <c r="J6" i="6"/>
  <c r="I6" i="6"/>
  <c r="H6" i="6"/>
  <c r="G6" i="6"/>
  <c r="F6" i="6"/>
  <c r="E6" i="6"/>
  <c r="H122" i="3"/>
  <c r="H126" i="3"/>
  <c r="D152" i="3"/>
  <c r="E152" i="3"/>
  <c r="F152" i="3"/>
  <c r="G152" i="3"/>
  <c r="H152" i="3"/>
  <c r="I152" i="3"/>
  <c r="J152" i="3"/>
  <c r="D144" i="3"/>
  <c r="E144" i="3"/>
  <c r="F144" i="3"/>
  <c r="G144" i="3"/>
  <c r="H144" i="3"/>
  <c r="I144" i="3"/>
  <c r="J144" i="3"/>
  <c r="D133" i="3"/>
  <c r="E133" i="3"/>
  <c r="F133" i="3"/>
  <c r="G133" i="3"/>
  <c r="I133" i="3"/>
  <c r="J133" i="3"/>
  <c r="D122" i="3"/>
  <c r="J102" i="3"/>
  <c r="I102" i="3"/>
  <c r="H102" i="3"/>
  <c r="G102" i="3"/>
  <c r="F102" i="3"/>
  <c r="E102" i="3"/>
  <c r="D102" i="3"/>
  <c r="E95" i="3"/>
  <c r="F95" i="3"/>
  <c r="G95" i="3"/>
  <c r="H95" i="3"/>
  <c r="I95" i="3"/>
  <c r="J95" i="3"/>
  <c r="D95" i="3"/>
  <c r="J88" i="3"/>
  <c r="I88" i="3"/>
  <c r="H88" i="3"/>
  <c r="G88" i="3"/>
  <c r="F88" i="3"/>
  <c r="E88" i="3"/>
  <c r="D88" i="3"/>
  <c r="J76" i="3"/>
  <c r="I76" i="3"/>
  <c r="H76" i="3"/>
  <c r="G76" i="3"/>
  <c r="F76" i="3"/>
  <c r="E76" i="3"/>
  <c r="D76" i="3"/>
  <c r="J68" i="3"/>
  <c r="I68" i="3"/>
  <c r="H68" i="3"/>
  <c r="G68" i="3"/>
  <c r="F68" i="3"/>
  <c r="E68" i="3"/>
  <c r="D68" i="3"/>
  <c r="I25" i="3"/>
  <c r="I23" i="3"/>
  <c r="I20" i="3"/>
  <c r="I19" i="3"/>
  <c r="I18" i="3"/>
  <c r="I16" i="3"/>
  <c r="I15" i="3"/>
  <c r="I14" i="3"/>
  <c r="I11" i="3"/>
  <c r="I10" i="3"/>
  <c r="I8" i="3"/>
  <c r="I7" i="3"/>
  <c r="I6" i="3"/>
  <c r="H25" i="3"/>
  <c r="H23" i="3"/>
  <c r="H20" i="3"/>
  <c r="H19" i="3"/>
  <c r="H18" i="3"/>
  <c r="H16" i="3"/>
  <c r="H15" i="3"/>
  <c r="H14" i="3"/>
  <c r="H11" i="3"/>
  <c r="H12" i="3" s="1"/>
  <c r="H10" i="3"/>
  <c r="H8" i="3"/>
  <c r="H7" i="3"/>
  <c r="H6" i="3"/>
  <c r="G25" i="3"/>
  <c r="G23" i="3"/>
  <c r="G20" i="3"/>
  <c r="G19" i="3"/>
  <c r="G18" i="3"/>
  <c r="G16" i="3"/>
  <c r="G15" i="3"/>
  <c r="G14" i="3"/>
  <c r="G11" i="3"/>
  <c r="G10" i="3"/>
  <c r="G8" i="3"/>
  <c r="G7" i="3"/>
  <c r="G6" i="3"/>
  <c r="F25" i="3"/>
  <c r="F23" i="3"/>
  <c r="F20" i="3"/>
  <c r="F19" i="3"/>
  <c r="F18" i="3"/>
  <c r="F16" i="3"/>
  <c r="F15" i="3"/>
  <c r="F14" i="3"/>
  <c r="F11" i="3"/>
  <c r="F10" i="3"/>
  <c r="F8" i="3"/>
  <c r="F7" i="3"/>
  <c r="F6" i="3"/>
  <c r="E25" i="3"/>
  <c r="E23" i="3"/>
  <c r="E20" i="3"/>
  <c r="E19" i="3"/>
  <c r="E18" i="3"/>
  <c r="E16" i="3"/>
  <c r="E15" i="3"/>
  <c r="E14" i="3"/>
  <c r="E11" i="3"/>
  <c r="E10" i="3"/>
  <c r="E8" i="3"/>
  <c r="E7" i="3"/>
  <c r="E6" i="3"/>
  <c r="J48" i="3"/>
  <c r="I48" i="3"/>
  <c r="H48" i="3"/>
  <c r="G48" i="3"/>
  <c r="F48" i="3"/>
  <c r="E48" i="3"/>
  <c r="D48" i="3"/>
  <c r="J39" i="3"/>
  <c r="I39" i="3"/>
  <c r="H39" i="3"/>
  <c r="G39" i="3"/>
  <c r="F39" i="3"/>
  <c r="E39" i="3"/>
  <c r="D39" i="3"/>
  <c r="J36" i="3"/>
  <c r="I36" i="3"/>
  <c r="H36" i="3"/>
  <c r="G36" i="3"/>
  <c r="F36" i="3"/>
  <c r="E36" i="3"/>
  <c r="D36" i="3"/>
  <c r="F83" i="5" l="1"/>
  <c r="G83" i="5"/>
  <c r="L27" i="6"/>
  <c r="I154" i="3"/>
  <c r="I157" i="3" s="1"/>
  <c r="D40" i="3"/>
  <c r="D44" i="3" s="1"/>
  <c r="D49" i="3" s="1"/>
  <c r="D51" i="3" s="1"/>
  <c r="D53" i="3" s="1"/>
  <c r="J154" i="3"/>
  <c r="J157" i="3" s="1"/>
  <c r="D154" i="3"/>
  <c r="D157" i="3" s="1"/>
  <c r="H133" i="6"/>
  <c r="K79" i="6"/>
  <c r="K98" i="6"/>
  <c r="K105" i="6" s="1"/>
  <c r="I79" i="6"/>
  <c r="F79" i="6"/>
  <c r="H98" i="6"/>
  <c r="H105" i="6" s="1"/>
  <c r="J9" i="6"/>
  <c r="F9" i="6"/>
  <c r="H12" i="6"/>
  <c r="I98" i="6"/>
  <c r="I105" i="6" s="1"/>
  <c r="H79" i="6"/>
  <c r="J98" i="6"/>
  <c r="J105" i="6" s="1"/>
  <c r="G41" i="6"/>
  <c r="G46" i="6" s="1"/>
  <c r="G51" i="6" s="1"/>
  <c r="F98" i="6"/>
  <c r="F105" i="6" s="1"/>
  <c r="F154" i="6"/>
  <c r="F157" i="6" s="1"/>
  <c r="F41" i="6"/>
  <c r="F46" i="6" s="1"/>
  <c r="F51" i="6" s="1"/>
  <c r="K9" i="6"/>
  <c r="E154" i="6"/>
  <c r="E157" i="6" s="1"/>
  <c r="I9" i="6"/>
  <c r="I22" i="6"/>
  <c r="D154" i="6"/>
  <c r="D157" i="6" s="1"/>
  <c r="J22" i="6"/>
  <c r="D79" i="6"/>
  <c r="G12" i="6"/>
  <c r="E79" i="6"/>
  <c r="G9" i="6"/>
  <c r="K12" i="6"/>
  <c r="G79" i="6"/>
  <c r="E12" i="6"/>
  <c r="F12" i="6"/>
  <c r="F22" i="6"/>
  <c r="J79" i="6"/>
  <c r="D98" i="6"/>
  <c r="D105" i="6" s="1"/>
  <c r="H22" i="6"/>
  <c r="H41" i="6"/>
  <c r="H46" i="6" s="1"/>
  <c r="H51" i="6" s="1"/>
  <c r="K22" i="6"/>
  <c r="I12" i="6"/>
  <c r="I41" i="6"/>
  <c r="I46" i="6" s="1"/>
  <c r="I51" i="6" s="1"/>
  <c r="G154" i="6"/>
  <c r="G157" i="6" s="1"/>
  <c r="J12" i="6"/>
  <c r="G22" i="6"/>
  <c r="J41" i="6"/>
  <c r="J46" i="6" s="1"/>
  <c r="J51" i="6" s="1"/>
  <c r="E22" i="6"/>
  <c r="D41" i="6"/>
  <c r="D46" i="6" s="1"/>
  <c r="D51" i="6" s="1"/>
  <c r="E98" i="6"/>
  <c r="E105" i="6" s="1"/>
  <c r="K41" i="6"/>
  <c r="K46" i="6" s="1"/>
  <c r="K51" i="6" s="1"/>
  <c r="H9" i="6"/>
  <c r="E41" i="6"/>
  <c r="E46" i="6" s="1"/>
  <c r="E51" i="6" s="1"/>
  <c r="G98" i="6"/>
  <c r="G105" i="6" s="1"/>
  <c r="E9" i="6"/>
  <c r="H154" i="3"/>
  <c r="H157" i="3" s="1"/>
  <c r="G154" i="3"/>
  <c r="G157" i="3" s="1"/>
  <c r="F154" i="3"/>
  <c r="F157" i="3" s="1"/>
  <c r="E154" i="3"/>
  <c r="E157" i="3" s="1"/>
  <c r="J40" i="3"/>
  <c r="J44" i="3" s="1"/>
  <c r="J49" i="3" s="1"/>
  <c r="J51" i="3" s="1"/>
  <c r="J53" i="3" s="1"/>
  <c r="D77" i="3"/>
  <c r="G21" i="3"/>
  <c r="J77" i="3"/>
  <c r="H77" i="3"/>
  <c r="G96" i="3"/>
  <c r="G103" i="3" s="1"/>
  <c r="E96" i="3"/>
  <c r="E103" i="3" s="1"/>
  <c r="G12" i="3"/>
  <c r="E77" i="3"/>
  <c r="E40" i="3"/>
  <c r="E44" i="3" s="1"/>
  <c r="E49" i="3" s="1"/>
  <c r="E51" i="3" s="1"/>
  <c r="E53" i="3" s="1"/>
  <c r="F77" i="3"/>
  <c r="F40" i="3"/>
  <c r="F44" i="3" s="1"/>
  <c r="F49" i="3" s="1"/>
  <c r="F51" i="3" s="1"/>
  <c r="F53" i="3" s="1"/>
  <c r="D96" i="3"/>
  <c r="D103" i="3" s="1"/>
  <c r="E9" i="3"/>
  <c r="H21" i="3"/>
  <c r="G77" i="3"/>
  <c r="I77" i="3"/>
  <c r="F96" i="3"/>
  <c r="F103" i="3" s="1"/>
  <c r="H40" i="3"/>
  <c r="H44" i="3" s="1"/>
  <c r="H49" i="3" s="1"/>
  <c r="H51" i="3" s="1"/>
  <c r="H53" i="3" s="1"/>
  <c r="I12" i="3"/>
  <c r="H9" i="3"/>
  <c r="H13" i="3" s="1"/>
  <c r="H17" i="3" s="1"/>
  <c r="J96" i="3"/>
  <c r="J103" i="3" s="1"/>
  <c r="E12" i="3"/>
  <c r="I96" i="3"/>
  <c r="I103" i="3" s="1"/>
  <c r="E21" i="3"/>
  <c r="I9" i="3"/>
  <c r="H96" i="3"/>
  <c r="H103" i="3" s="1"/>
  <c r="G40" i="3"/>
  <c r="G44" i="3" s="1"/>
  <c r="G49" i="3" s="1"/>
  <c r="G51" i="3" s="1"/>
  <c r="G53" i="3" s="1"/>
  <c r="G9" i="3"/>
  <c r="I21" i="3"/>
  <c r="I40" i="3"/>
  <c r="I44" i="3" s="1"/>
  <c r="I49" i="3" s="1"/>
  <c r="I51" i="3" s="1"/>
  <c r="I53" i="3" s="1"/>
  <c r="H154" i="6" l="1"/>
  <c r="H157" i="6" s="1"/>
  <c r="H83" i="5"/>
  <c r="F53" i="6"/>
  <c r="D53" i="6"/>
  <c r="D55" i="6" s="1"/>
  <c r="G53" i="6"/>
  <c r="K13" i="6"/>
  <c r="K18" i="6" s="1"/>
  <c r="K75" i="5" s="1"/>
  <c r="N76" i="5" s="1"/>
  <c r="G13" i="6"/>
  <c r="G18" i="6" s="1"/>
  <c r="G75" i="5" s="1"/>
  <c r="H13" i="6"/>
  <c r="H18" i="6" s="1"/>
  <c r="H75" i="5" s="1"/>
  <c r="F13" i="6"/>
  <c r="F18" i="6" s="1"/>
  <c r="E13" i="6"/>
  <c r="E18" i="6" s="1"/>
  <c r="J13" i="6"/>
  <c r="J18" i="6" s="1"/>
  <c r="I13" i="6"/>
  <c r="I18" i="6" s="1"/>
  <c r="I53" i="6"/>
  <c r="E53" i="6"/>
  <c r="E55" i="6" s="1"/>
  <c r="J53" i="6"/>
  <c r="H53" i="6"/>
  <c r="K53" i="6"/>
  <c r="E13" i="3"/>
  <c r="E17" i="3" s="1"/>
  <c r="E22" i="3" s="1"/>
  <c r="E24" i="3" s="1"/>
  <c r="E26" i="3" s="1"/>
  <c r="G13" i="3"/>
  <c r="G17" i="3" s="1"/>
  <c r="G22" i="3" s="1"/>
  <c r="G24" i="3" s="1"/>
  <c r="G26" i="3" s="1"/>
  <c r="H22" i="3"/>
  <c r="H24" i="3" s="1"/>
  <c r="H26" i="3" s="1"/>
  <c r="I13" i="3"/>
  <c r="I17" i="3" s="1"/>
  <c r="I22" i="3" s="1"/>
  <c r="I24" i="3" s="1"/>
  <c r="I26" i="3" s="1"/>
  <c r="I23" i="6" l="1"/>
  <c r="I25" i="6" s="1"/>
  <c r="I75" i="5"/>
  <c r="J23" i="6"/>
  <c r="J25" i="6" s="1"/>
  <c r="J75" i="5"/>
  <c r="M76" i="5" s="1"/>
  <c r="E23" i="6"/>
  <c r="E25" i="6" s="1"/>
  <c r="E75" i="5"/>
  <c r="F23" i="6"/>
  <c r="F25" i="6" s="1"/>
  <c r="F75" i="5"/>
  <c r="I55" i="6"/>
  <c r="J55" i="6"/>
  <c r="K55" i="6"/>
  <c r="H55" i="6"/>
  <c r="G55" i="6"/>
  <c r="F55" i="6"/>
  <c r="H23" i="6"/>
  <c r="H25" i="6" s="1"/>
  <c r="G23" i="6"/>
  <c r="G25" i="6" s="1"/>
  <c r="K23" i="6"/>
  <c r="K25" i="6" s="1"/>
  <c r="H76" i="5" l="1"/>
  <c r="L76" i="5"/>
  <c r="I76" i="5"/>
  <c r="K76" i="5"/>
  <c r="J76" i="5"/>
  <c r="H27" i="6"/>
  <c r="G27" i="6"/>
  <c r="J27" i="6"/>
  <c r="K27" i="6"/>
  <c r="I27" i="6"/>
  <c r="F27" i="6"/>
  <c r="E27" i="6"/>
  <c r="F21" i="3"/>
  <c r="F12" i="3"/>
  <c r="F9" i="3"/>
  <c r="F13" i="3" l="1"/>
  <c r="F17" i="3" s="1"/>
  <c r="F22" i="3" s="1"/>
  <c r="F24" i="3" s="1"/>
  <c r="F26" i="3" s="1"/>
  <c r="H77" i="9" l="1"/>
  <c r="O77" i="9" s="1"/>
  <c r="D52" i="5" l="1"/>
  <c r="D54" i="5" s="1"/>
  <c r="E52" i="9" l="1"/>
  <c r="E54" i="9" l="1"/>
  <c r="D44" i="9" l="1"/>
  <c r="H81" i="9" l="1"/>
  <c r="O81" i="9" s="1"/>
  <c r="I81" i="9" l="1"/>
  <c r="H75" i="9" l="1"/>
  <c r="O75" i="9" s="1"/>
  <c r="I75" i="9" l="1"/>
  <c r="G75" i="9"/>
  <c r="H76" i="9" l="1"/>
  <c r="P79" i="5"/>
  <c r="H78" i="9" s="1"/>
  <c r="O78" i="9" s="1"/>
  <c r="Q79" i="5"/>
  <c r="Q89" i="5"/>
  <c r="Q91" i="5"/>
  <c r="S89" i="5"/>
  <c r="S91" i="5"/>
  <c r="R89" i="5"/>
  <c r="R79" i="5"/>
  <c r="R91" i="5"/>
  <c r="H87" i="9" l="1"/>
  <c r="H85" i="9"/>
  <c r="J60" i="9" l="1"/>
  <c r="K60" i="9" l="1"/>
  <c r="N60" i="9" s="1"/>
  <c r="E61" i="9" l="1"/>
  <c r="E58" i="9" s="1"/>
  <c r="E84" i="9" l="1"/>
  <c r="D61" i="9" l="1"/>
  <c r="D84" i="9" l="1"/>
  <c r="D58" i="9"/>
  <c r="AF85" i="5" l="1"/>
  <c r="L80" i="9"/>
  <c r="AE82" i="5" l="1"/>
  <c r="K80" i="9"/>
  <c r="N80" i="9" s="1"/>
  <c r="AE85" i="5"/>
  <c r="G77" i="9" l="1"/>
  <c r="F77" i="9"/>
  <c r="E77" i="9"/>
  <c r="G78" i="9"/>
  <c r="F78" i="9"/>
  <c r="E78" i="9"/>
  <c r="AF82" i="5"/>
  <c r="J80" i="9"/>
  <c r="I80" i="9"/>
  <c r="H80" i="9"/>
  <c r="G80" i="9"/>
  <c r="F80" i="9"/>
  <c r="E80" i="9"/>
  <c r="G81" i="9" l="1"/>
  <c r="E81" i="9"/>
  <c r="F81" i="9"/>
  <c r="L51" i="9" l="1"/>
  <c r="AC89" i="5" l="1"/>
  <c r="L82" i="9" l="1"/>
  <c r="AC92" i="5"/>
  <c r="L76" i="9"/>
  <c r="AC91" i="5"/>
  <c r="L85" i="9" l="1"/>
  <c r="O76" i="9"/>
  <c r="L87" i="9"/>
  <c r="L79" i="9"/>
  <c r="AC90" i="5"/>
  <c r="L88" i="9"/>
  <c r="L86" i="9" l="1"/>
  <c r="AE81" i="5" l="1"/>
  <c r="AE68" i="5"/>
  <c r="AE67" i="5"/>
  <c r="AE69" i="5"/>
  <c r="AE70" i="5"/>
  <c r="S90" i="5"/>
  <c r="J92" i="5"/>
  <c r="H82" i="9"/>
  <c r="R92" i="5"/>
  <c r="N92" i="5"/>
  <c r="U92" i="5"/>
  <c r="R90" i="5"/>
  <c r="K92" i="5"/>
  <c r="AA92" i="5"/>
  <c r="Q90" i="5"/>
  <c r="V92" i="5"/>
  <c r="E82" i="9"/>
  <c r="E88" i="9" s="1"/>
  <c r="H72" i="5"/>
  <c r="S92" i="5"/>
  <c r="M92" i="5"/>
  <c r="I92" i="5"/>
  <c r="AF81" i="5"/>
  <c r="H60" i="9"/>
  <c r="O60" i="9" s="1"/>
  <c r="L68" i="9"/>
  <c r="W92" i="5"/>
  <c r="Z92" i="5"/>
  <c r="O92" i="5"/>
  <c r="Q92" i="5"/>
  <c r="G60" i="9" l="1"/>
  <c r="L69" i="9"/>
  <c r="H68" i="9"/>
  <c r="F68" i="9"/>
  <c r="I82" i="9"/>
  <c r="I88" i="9" s="1"/>
  <c r="T92" i="5"/>
  <c r="G76" i="5"/>
  <c r="G92" i="5" s="1"/>
  <c r="X91" i="5"/>
  <c r="J76" i="9"/>
  <c r="X89" i="5"/>
  <c r="AF70" i="5"/>
  <c r="K70" i="9"/>
  <c r="AF68" i="5"/>
  <c r="K68" i="9"/>
  <c r="N68" i="9" s="1"/>
  <c r="O72" i="5"/>
  <c r="I67" i="9"/>
  <c r="I69" i="9"/>
  <c r="N72" i="5"/>
  <c r="J68" i="9"/>
  <c r="J67" i="9"/>
  <c r="F70" i="9"/>
  <c r="I59" i="9"/>
  <c r="I70" i="9"/>
  <c r="I68" i="9"/>
  <c r="D89" i="5"/>
  <c r="E76" i="9"/>
  <c r="D80" i="5"/>
  <c r="D91" i="5"/>
  <c r="M89" i="5"/>
  <c r="M91" i="5"/>
  <c r="M80" i="5"/>
  <c r="M90" i="5" s="1"/>
  <c r="L70" i="9"/>
  <c r="AF86" i="5"/>
  <c r="Y92" i="5"/>
  <c r="I60" i="9"/>
  <c r="L67" i="9"/>
  <c r="H88" i="9"/>
  <c r="O82" i="9"/>
  <c r="AE77" i="5"/>
  <c r="K76" i="9"/>
  <c r="AB91" i="5"/>
  <c r="AB89" i="5"/>
  <c r="X92" i="5"/>
  <c r="J82" i="9"/>
  <c r="J88" i="9" s="1"/>
  <c r="G68" i="9"/>
  <c r="F60" i="9"/>
  <c r="F80" i="5"/>
  <c r="F90" i="5" s="1"/>
  <c r="F89" i="5"/>
  <c r="F91" i="5"/>
  <c r="K67" i="9"/>
  <c r="AF67" i="5"/>
  <c r="G82" i="9"/>
  <c r="G88" i="9" s="1"/>
  <c r="L92" i="5"/>
  <c r="U91" i="5"/>
  <c r="U89" i="5"/>
  <c r="AA89" i="5"/>
  <c r="AA91" i="5"/>
  <c r="P72" i="5"/>
  <c r="D72" i="5"/>
  <c r="AF77" i="5"/>
  <c r="Y89" i="5"/>
  <c r="Y91" i="5"/>
  <c r="K80" i="5"/>
  <c r="K90" i="5" s="1"/>
  <c r="K89" i="5"/>
  <c r="K91" i="5"/>
  <c r="K72" i="5"/>
  <c r="G70" i="9"/>
  <c r="G80" i="5"/>
  <c r="G91" i="5"/>
  <c r="G72" i="5"/>
  <c r="J72" i="5"/>
  <c r="Z89" i="5"/>
  <c r="Z91" i="5"/>
  <c r="F82" i="9"/>
  <c r="F88" i="9" s="1"/>
  <c r="H92" i="5"/>
  <c r="L59" i="9"/>
  <c r="O68" i="9"/>
  <c r="H69" i="9"/>
  <c r="O69" i="9" s="1"/>
  <c r="F92" i="5"/>
  <c r="N91" i="5"/>
  <c r="N89" i="5"/>
  <c r="N80" i="5"/>
  <c r="N90" i="5" s="1"/>
  <c r="F76" i="9"/>
  <c r="H80" i="5"/>
  <c r="H89" i="5"/>
  <c r="H91" i="5"/>
  <c r="H70" i="9"/>
  <c r="J70" i="9"/>
  <c r="W89" i="5"/>
  <c r="W91" i="5"/>
  <c r="F59" i="9"/>
  <c r="H59" i="9"/>
  <c r="E92" i="5"/>
  <c r="L80" i="5"/>
  <c r="G76" i="9"/>
  <c r="L89" i="5"/>
  <c r="L91" i="5"/>
  <c r="J80" i="5"/>
  <c r="J90" i="5" s="1"/>
  <c r="J89" i="5"/>
  <c r="J91" i="5"/>
  <c r="O91" i="5"/>
  <c r="O89" i="5"/>
  <c r="F67" i="9"/>
  <c r="I76" i="9"/>
  <c r="T91" i="5"/>
  <c r="T89" i="5"/>
  <c r="V91" i="5"/>
  <c r="V89" i="5"/>
  <c r="G67" i="9"/>
  <c r="AF69" i="5"/>
  <c r="K69" i="9"/>
  <c r="G69" i="9"/>
  <c r="E80" i="5"/>
  <c r="E90" i="5" s="1"/>
  <c r="E89" i="5"/>
  <c r="E91" i="5"/>
  <c r="AE59" i="5"/>
  <c r="L72" i="5"/>
  <c r="J69" i="9"/>
  <c r="I80" i="5"/>
  <c r="I90" i="5" s="1"/>
  <c r="I89" i="5"/>
  <c r="I91" i="5"/>
  <c r="F72" i="5"/>
  <c r="AF59" i="5"/>
  <c r="K59" i="9"/>
  <c r="F69" i="9"/>
  <c r="G59" i="9"/>
  <c r="D92" i="5"/>
  <c r="H67" i="9"/>
  <c r="J59" i="9"/>
  <c r="AE86" i="5"/>
  <c r="K82" i="9"/>
  <c r="AB92" i="5"/>
  <c r="U90" i="5"/>
  <c r="H79" i="9"/>
  <c r="V90" i="5"/>
  <c r="W90" i="5"/>
  <c r="O90" i="5"/>
  <c r="AE71" i="5"/>
  <c r="AA90" i="5"/>
  <c r="Z90" i="5"/>
  <c r="G90" i="5" l="1"/>
  <c r="G71" i="9"/>
  <c r="N69" i="9"/>
  <c r="G89" i="5"/>
  <c r="X90" i="5"/>
  <c r="J79" i="9"/>
  <c r="J86" i="9" s="1"/>
  <c r="K88" i="9"/>
  <c r="N82" i="9"/>
  <c r="AF80" i="5"/>
  <c r="Y90" i="5"/>
  <c r="E72" i="5"/>
  <c r="F66" i="9"/>
  <c r="H90" i="5"/>
  <c r="F79" i="9"/>
  <c r="F86" i="9" s="1"/>
  <c r="I87" i="9"/>
  <c r="I85" i="9"/>
  <c r="G85" i="9"/>
  <c r="G87" i="9"/>
  <c r="F85" i="9"/>
  <c r="F87" i="9"/>
  <c r="K85" i="9"/>
  <c r="K87" i="9"/>
  <c r="N76" i="9"/>
  <c r="L90" i="5"/>
  <c r="G79" i="9"/>
  <c r="G86" i="9" s="1"/>
  <c r="L66" i="9"/>
  <c r="E79" i="9"/>
  <c r="E86" i="9" s="1"/>
  <c r="D90" i="5"/>
  <c r="E85" i="9"/>
  <c r="E87" i="9"/>
  <c r="J85" i="9"/>
  <c r="J87" i="9"/>
  <c r="I71" i="9"/>
  <c r="J66" i="9"/>
  <c r="H71" i="9"/>
  <c r="K71" i="9"/>
  <c r="AF71" i="5"/>
  <c r="I66" i="9"/>
  <c r="N67" i="9"/>
  <c r="O67" i="9"/>
  <c r="AE80" i="5"/>
  <c r="K79" i="9"/>
  <c r="AB90" i="5"/>
  <c r="H66" i="9"/>
  <c r="M72" i="5"/>
  <c r="H86" i="9"/>
  <c r="O79" i="9"/>
  <c r="F71" i="9"/>
  <c r="N70" i="9"/>
  <c r="O70" i="9"/>
  <c r="T90" i="5"/>
  <c r="I79" i="9"/>
  <c r="I86" i="9" s="1"/>
  <c r="AE66" i="5"/>
  <c r="O59" i="9"/>
  <c r="N59" i="9"/>
  <c r="K66" i="9"/>
  <c r="AF66" i="5"/>
  <c r="I72" i="5"/>
  <c r="G66" i="9"/>
  <c r="J71" i="9"/>
  <c r="L71" i="9"/>
  <c r="N66" i="9" l="1"/>
  <c r="O66" i="9"/>
  <c r="N71" i="9"/>
  <c r="O71" i="9"/>
  <c r="K86" i="9"/>
  <c r="N79" i="9"/>
  <c r="E43" i="9" l="1"/>
  <c r="E42" i="9" l="1"/>
  <c r="E41" i="9" l="1"/>
  <c r="E40" i="9" l="1"/>
  <c r="E44" i="9" s="1"/>
  <c r="E46" i="9" s="1"/>
  <c r="D44" i="5"/>
  <c r="D46" i="5" s="1"/>
  <c r="H51" i="9" l="1"/>
  <c r="O51" i="9" s="1"/>
  <c r="F50" i="9" l="1"/>
  <c r="F52" i="5"/>
  <c r="J52" i="5"/>
  <c r="F51" i="9"/>
  <c r="I52" i="5"/>
  <c r="G51" i="9"/>
  <c r="AF51" i="5"/>
  <c r="J51" i="9"/>
  <c r="E52" i="5"/>
  <c r="E54" i="5" s="1"/>
  <c r="R52" i="5"/>
  <c r="Q52" i="5"/>
  <c r="S52" i="5"/>
  <c r="S54" i="5" s="1"/>
  <c r="M52" i="5"/>
  <c r="V52" i="5"/>
  <c r="G52" i="5"/>
  <c r="G54" i="5" s="1"/>
  <c r="I51" i="9"/>
  <c r="F54" i="5" l="1"/>
  <c r="N52" i="5"/>
  <c r="U52" i="5"/>
  <c r="V54" i="5" s="1"/>
  <c r="O52" i="5"/>
  <c r="O54" i="5" s="1"/>
  <c r="Y52" i="5"/>
  <c r="W52" i="5"/>
  <c r="AA52" i="5"/>
  <c r="L52" i="5"/>
  <c r="G50" i="9"/>
  <c r="G52" i="9" s="1"/>
  <c r="W54" i="5"/>
  <c r="T52" i="5"/>
  <c r="T54" i="5" s="1"/>
  <c r="I50" i="9"/>
  <c r="I52" i="9" s="1"/>
  <c r="N54" i="5"/>
  <c r="M54" i="5"/>
  <c r="R54" i="5"/>
  <c r="K50" i="9"/>
  <c r="AB52" i="5"/>
  <c r="Z52" i="5"/>
  <c r="AA54" i="5" s="1"/>
  <c r="J50" i="9"/>
  <c r="J52" i="9" s="1"/>
  <c r="X52" i="5"/>
  <c r="X54" i="5" s="1"/>
  <c r="K52" i="5"/>
  <c r="K54" i="5" s="1"/>
  <c r="F52" i="9"/>
  <c r="F54" i="9" s="1"/>
  <c r="J54" i="5"/>
  <c r="H52" i="5"/>
  <c r="H54" i="5" s="1"/>
  <c r="AE51" i="5"/>
  <c r="K51" i="9"/>
  <c r="N51" i="9" s="1"/>
  <c r="L50" i="9"/>
  <c r="AC52" i="5"/>
  <c r="AF52" i="5" s="1"/>
  <c r="AF50" i="5"/>
  <c r="AE50" i="5"/>
  <c r="AB54" i="5" l="1"/>
  <c r="K52" i="9"/>
  <c r="G54" i="9"/>
  <c r="I54" i="5"/>
  <c r="H50" i="9"/>
  <c r="H52" i="9" s="1"/>
  <c r="P52" i="5"/>
  <c r="Y54" i="5"/>
  <c r="Z54" i="5"/>
  <c r="AE52" i="5"/>
  <c r="AC54" i="5"/>
  <c r="AE54" i="5"/>
  <c r="N50" i="9"/>
  <c r="L52" i="9"/>
  <c r="U54" i="5"/>
  <c r="J54" i="9" s="1"/>
  <c r="L54" i="5"/>
  <c r="O50" i="9" l="1"/>
  <c r="L54" i="9"/>
  <c r="AF54" i="5"/>
  <c r="K54" i="9"/>
  <c r="P54" i="5"/>
  <c r="H54" i="9" s="1"/>
  <c r="Q54" i="5"/>
  <c r="I54" i="9" s="1"/>
  <c r="O52" i="9"/>
  <c r="N52" i="9"/>
  <c r="N54" i="9" l="1"/>
  <c r="O54" i="9"/>
  <c r="L64" i="9" l="1"/>
  <c r="L63" i="9"/>
  <c r="I63" i="9"/>
  <c r="I65" i="9"/>
  <c r="F64" i="9"/>
  <c r="X61" i="5" l="1"/>
  <c r="J65" i="9"/>
  <c r="R61" i="5"/>
  <c r="R88" i="5" s="1"/>
  <c r="K65" i="9"/>
  <c r="F65" i="9"/>
  <c r="I64" i="9"/>
  <c r="AA61" i="5"/>
  <c r="S61" i="5"/>
  <c r="G62" i="9"/>
  <c r="I61" i="5"/>
  <c r="G65" i="9"/>
  <c r="D61" i="5"/>
  <c r="AF64" i="5"/>
  <c r="AE64" i="5"/>
  <c r="H64" i="9"/>
  <c r="O64" i="9" s="1"/>
  <c r="R58" i="5"/>
  <c r="K61" i="5"/>
  <c r="Y61" i="5"/>
  <c r="K62" i="9"/>
  <c r="J64" i="9"/>
  <c r="X88" i="5"/>
  <c r="X58" i="5"/>
  <c r="V61" i="5"/>
  <c r="P61" i="5"/>
  <c r="P58" i="5" s="1"/>
  <c r="P56" i="5" s="1"/>
  <c r="AF62" i="5"/>
  <c r="AE62" i="5"/>
  <c r="AC61" i="5"/>
  <c r="J61" i="5"/>
  <c r="L65" i="9"/>
  <c r="L62" i="9"/>
  <c r="Z61" i="5"/>
  <c r="L61" i="5"/>
  <c r="AB61" i="5"/>
  <c r="AF65" i="5"/>
  <c r="AE65" i="5"/>
  <c r="H65" i="9"/>
  <c r="G64" i="9"/>
  <c r="O61" i="5"/>
  <c r="H61" i="5"/>
  <c r="K63" i="9"/>
  <c r="N63" i="9" s="1"/>
  <c r="U61" i="5"/>
  <c r="J62" i="9"/>
  <c r="F63" i="9"/>
  <c r="F62" i="9"/>
  <c r="F61" i="9" s="1"/>
  <c r="E61" i="5"/>
  <c r="N61" i="5"/>
  <c r="H63" i="9"/>
  <c r="O63" i="9" s="1"/>
  <c r="AF63" i="5"/>
  <c r="AE63" i="5"/>
  <c r="G61" i="5"/>
  <c r="N64" i="9"/>
  <c r="G63" i="9"/>
  <c r="T61" i="5"/>
  <c r="I62" i="9"/>
  <c r="Q61" i="5"/>
  <c r="F61" i="5"/>
  <c r="H62" i="9"/>
  <c r="M61" i="5"/>
  <c r="J63" i="9"/>
  <c r="W61" i="5"/>
  <c r="K64" i="9"/>
  <c r="AC88" i="5" l="1"/>
  <c r="J61" i="9"/>
  <c r="J84" i="9" s="1"/>
  <c r="I61" i="9"/>
  <c r="I84" i="9" s="1"/>
  <c r="J88" i="5"/>
  <c r="J58" i="5"/>
  <c r="J56" i="5" s="1"/>
  <c r="H88" i="5"/>
  <c r="H58" i="5"/>
  <c r="H56" i="5" s="1"/>
  <c r="F88" i="5"/>
  <c r="F58" i="5"/>
  <c r="F56" i="5" s="1"/>
  <c r="E88" i="5"/>
  <c r="E58" i="5"/>
  <c r="E56" i="5" s="1"/>
  <c r="AF61" i="5"/>
  <c r="Y88" i="5"/>
  <c r="Y58" i="5"/>
  <c r="O62" i="9"/>
  <c r="N62" i="9"/>
  <c r="L61" i="9"/>
  <c r="T88" i="5"/>
  <c r="T58" i="5"/>
  <c r="AC58" i="5"/>
  <c r="G88" i="5"/>
  <c r="G58" i="5"/>
  <c r="G56" i="5" s="1"/>
  <c r="O88" i="5"/>
  <c r="O58" i="5"/>
  <c r="O56" i="5" s="1"/>
  <c r="D58" i="5"/>
  <c r="D88" i="5"/>
  <c r="V88" i="5"/>
  <c r="V58" i="5"/>
  <c r="I88" i="5"/>
  <c r="I58" i="5"/>
  <c r="I56" i="5" s="1"/>
  <c r="F84" i="9"/>
  <c r="F58" i="9"/>
  <c r="K88" i="5"/>
  <c r="K58" i="5"/>
  <c r="K56" i="5" s="1"/>
  <c r="O65" i="9"/>
  <c r="N65" i="9"/>
  <c r="W88" i="5"/>
  <c r="W58" i="5"/>
  <c r="G61" i="9"/>
  <c r="M88" i="5"/>
  <c r="M58" i="5"/>
  <c r="M56" i="5" s="1"/>
  <c r="AE61" i="5"/>
  <c r="AB88" i="5"/>
  <c r="AB58" i="5"/>
  <c r="L88" i="5"/>
  <c r="L58" i="5"/>
  <c r="L56" i="5" s="1"/>
  <c r="Q88" i="5"/>
  <c r="Q58" i="5"/>
  <c r="Z88" i="5"/>
  <c r="Z58" i="5"/>
  <c r="U88" i="5"/>
  <c r="U58" i="5"/>
  <c r="S88" i="5"/>
  <c r="S58" i="5"/>
  <c r="H61" i="9"/>
  <c r="N88" i="5"/>
  <c r="N58" i="5"/>
  <c r="N56" i="5" s="1"/>
  <c r="K61" i="9"/>
  <c r="AA88" i="5"/>
  <c r="AA58" i="5"/>
  <c r="I58" i="9" l="1"/>
  <c r="J58" i="9"/>
  <c r="L84" i="9"/>
  <c r="O61" i="9"/>
  <c r="N61" i="9"/>
  <c r="L58" i="9"/>
  <c r="G84" i="9"/>
  <c r="G58" i="9"/>
  <c r="AF58" i="5"/>
  <c r="K84" i="9"/>
  <c r="K58" i="9"/>
  <c r="AE58" i="5"/>
  <c r="H58" i="9"/>
  <c r="H84" i="9"/>
  <c r="N58" i="9" l="1"/>
  <c r="O58" i="9"/>
  <c r="F42" i="9" l="1"/>
  <c r="J43" i="9"/>
  <c r="I41" i="9"/>
  <c r="K41" i="9"/>
  <c r="G43" i="9"/>
  <c r="H43" i="9"/>
  <c r="H42" i="9"/>
  <c r="F43" i="9"/>
  <c r="H41" i="9"/>
  <c r="G41" i="9"/>
  <c r="J42" i="9"/>
  <c r="J41" i="9"/>
  <c r="K43" i="9"/>
  <c r="F41" i="9"/>
  <c r="I42" i="9"/>
  <c r="Z44" i="5"/>
  <c r="K42" i="9"/>
  <c r="I43" i="9"/>
  <c r="G42" i="9"/>
  <c r="N44" i="5" l="1"/>
  <c r="I44" i="5"/>
  <c r="O44" i="5"/>
  <c r="O46" i="5" s="1"/>
  <c r="Y44" i="5"/>
  <c r="W44" i="5"/>
  <c r="Z46" i="5"/>
  <c r="Q44" i="5"/>
  <c r="G44" i="5"/>
  <c r="U44" i="5"/>
  <c r="U46" i="5" s="1"/>
  <c r="R44" i="5"/>
  <c r="R46" i="5" s="1"/>
  <c r="J40" i="9"/>
  <c r="J44" i="9" s="1"/>
  <c r="X44" i="5"/>
  <c r="X46" i="5" s="1"/>
  <c r="F44" i="5"/>
  <c r="F46" i="5" s="1"/>
  <c r="K44" i="5"/>
  <c r="J44" i="5"/>
  <c r="L43" i="9"/>
  <c r="AF43" i="5"/>
  <c r="AE43" i="5"/>
  <c r="T44" i="5"/>
  <c r="I40" i="9"/>
  <c r="I44" i="9" s="1"/>
  <c r="H44" i="5"/>
  <c r="H46" i="5" s="1"/>
  <c r="F40" i="9"/>
  <c r="F44" i="9" s="1"/>
  <c r="F46" i="9" s="1"/>
  <c r="S44" i="5"/>
  <c r="S46" i="5" s="1"/>
  <c r="L41" i="9"/>
  <c r="AF41" i="5"/>
  <c r="AE41" i="5"/>
  <c r="P44" i="5"/>
  <c r="H40" i="9"/>
  <c r="H44" i="9" s="1"/>
  <c r="K40" i="9"/>
  <c r="K44" i="9" s="1"/>
  <c r="AB44" i="5"/>
  <c r="AA44" i="5"/>
  <c r="G40" i="9"/>
  <c r="G44" i="9" s="1"/>
  <c r="L44" i="5"/>
  <c r="L40" i="9"/>
  <c r="AF40" i="5"/>
  <c r="AE40" i="5"/>
  <c r="AC44" i="5"/>
  <c r="M44" i="5"/>
  <c r="M46" i="5" s="1"/>
  <c r="V44" i="5"/>
  <c r="E44" i="5"/>
  <c r="E46" i="5" s="1"/>
  <c r="L42" i="9"/>
  <c r="AF42" i="5"/>
  <c r="AE42" i="5"/>
  <c r="J46" i="5" l="1"/>
  <c r="P46" i="5"/>
  <c r="K46" i="5"/>
  <c r="V46" i="5"/>
  <c r="J46" i="9" s="1"/>
  <c r="N46" i="5"/>
  <c r="H46" i="9" s="1"/>
  <c r="W46" i="5"/>
  <c r="I46" i="5"/>
  <c r="AC46" i="5"/>
  <c r="AE44" i="5"/>
  <c r="O41" i="9"/>
  <c r="N41" i="9"/>
  <c r="O40" i="9"/>
  <c r="N40" i="9"/>
  <c r="L44" i="9"/>
  <c r="AA46" i="5"/>
  <c r="L46" i="5"/>
  <c r="G46" i="5"/>
  <c r="G46" i="9"/>
  <c r="T46" i="5"/>
  <c r="Q46" i="5"/>
  <c r="I46" i="9" s="1"/>
  <c r="O42" i="9"/>
  <c r="N42" i="9"/>
  <c r="AB46" i="5"/>
  <c r="O43" i="9"/>
  <c r="N43" i="9"/>
  <c r="Y46" i="5"/>
  <c r="AF44" i="5"/>
  <c r="K46" i="9" l="1"/>
  <c r="N44" i="9"/>
  <c r="O44" i="9"/>
  <c r="AE46" i="5"/>
  <c r="AF46" i="5"/>
  <c r="L46" i="9"/>
  <c r="N46" i="9" l="1"/>
  <c r="O46" i="9"/>
  <c r="E20" i="9" l="1"/>
  <c r="E19" i="9"/>
  <c r="K18" i="9"/>
  <c r="J18" i="9"/>
  <c r="J19" i="9"/>
  <c r="H20" i="9"/>
  <c r="K20" i="9"/>
  <c r="F19" i="9"/>
  <c r="L18" i="9"/>
  <c r="E18" i="9"/>
  <c r="L19" i="9"/>
  <c r="F21" i="5" l="1"/>
  <c r="X21" i="5"/>
  <c r="T21" i="5"/>
  <c r="F20" i="9"/>
  <c r="K19" i="9"/>
  <c r="N19" i="9" s="1"/>
  <c r="AB21" i="5"/>
  <c r="I17" i="9"/>
  <c r="H18" i="9"/>
  <c r="O18" i="9" s="1"/>
  <c r="R21" i="5"/>
  <c r="E17" i="9"/>
  <c r="E21" i="9" s="1"/>
  <c r="D21" i="5"/>
  <c r="M21" i="5"/>
  <c r="H17" i="9"/>
  <c r="F17" i="9"/>
  <c r="E21" i="5"/>
  <c r="N18" i="9"/>
  <c r="L21" i="5"/>
  <c r="L17" i="9"/>
  <c r="Z21" i="5"/>
  <c r="G20" i="9"/>
  <c r="J21" i="5"/>
  <c r="V21" i="5"/>
  <c r="I18" i="9"/>
  <c r="F18" i="9"/>
  <c r="I20" i="9"/>
  <c r="K21" i="5"/>
  <c r="AE18" i="5"/>
  <c r="AF18" i="5"/>
  <c r="AA21" i="5"/>
  <c r="J20" i="9"/>
  <c r="G18" i="9"/>
  <c r="J17" i="9"/>
  <c r="J21" i="9" s="1"/>
  <c r="U21" i="5"/>
  <c r="N21" i="5"/>
  <c r="K17" i="9"/>
  <c r="Y21" i="5"/>
  <c r="H19" i="9"/>
  <c r="O19" i="9" s="1"/>
  <c r="AE17" i="5"/>
  <c r="AC21" i="5"/>
  <c r="AF17" i="5"/>
  <c r="I19" i="9"/>
  <c r="G19" i="9"/>
  <c r="AF20" i="5"/>
  <c r="AE20" i="5"/>
  <c r="I21" i="5"/>
  <c r="G17" i="9"/>
  <c r="H21" i="5"/>
  <c r="G21" i="5"/>
  <c r="S21" i="5"/>
  <c r="L20" i="9"/>
  <c r="W21" i="5"/>
  <c r="AF19" i="5"/>
  <c r="AE19" i="5"/>
  <c r="F21" i="9" l="1"/>
  <c r="G21" i="9"/>
  <c r="N20" i="9"/>
  <c r="O20" i="9"/>
  <c r="H21" i="9"/>
  <c r="AF21" i="5"/>
  <c r="K21" i="9"/>
  <c r="L21" i="9"/>
  <c r="N17" i="9"/>
  <c r="O17" i="9"/>
  <c r="I21" i="9"/>
  <c r="AE21" i="5"/>
  <c r="O21" i="9" l="1"/>
  <c r="N21" i="9"/>
  <c r="D86" i="9" l="1"/>
  <c r="D78" i="9" l="1"/>
  <c r="D87" i="9"/>
  <c r="D85" i="9"/>
</calcChain>
</file>

<file path=xl/sharedStrings.xml><?xml version="1.0" encoding="utf-8"?>
<sst xmlns="http://schemas.openxmlformats.org/spreadsheetml/2006/main" count="1229" uniqueCount="381">
  <si>
    <t>Cálidda - Gas Natural de Lima y Callao</t>
  </si>
  <si>
    <t>4Q19</t>
  </si>
  <si>
    <t>1Q20</t>
  </si>
  <si>
    <t>2Q20</t>
  </si>
  <si>
    <t>3Q20</t>
  </si>
  <si>
    <t>4Q20</t>
  </si>
  <si>
    <t>1Q21</t>
  </si>
  <si>
    <t>2Q21</t>
  </si>
  <si>
    <t>ESTADO DE RESULTADOS Q</t>
  </si>
  <si>
    <t>STATEMENTS OF PROFIT AND LOSS Q</t>
  </si>
  <si>
    <t>Ingresos por servicios de distribución</t>
  </si>
  <si>
    <t>Ingreso por la ampliación de la red principal</t>
  </si>
  <si>
    <t>Otros ingresos operacionales</t>
  </si>
  <si>
    <t xml:space="preserve">Ingresos operacionales </t>
  </si>
  <si>
    <t>Costos por servicios de distribución</t>
  </si>
  <si>
    <t>Costo de venta por la ampliación de la red principal</t>
  </si>
  <si>
    <t xml:space="preserve">Costo del servicio y de ventas </t>
  </si>
  <si>
    <t>Utilidad bruta</t>
  </si>
  <si>
    <t>Gastos de administración</t>
  </si>
  <si>
    <t>Gastos de comercialización</t>
  </si>
  <si>
    <t>Otros ingresos</t>
  </si>
  <si>
    <t>Resultado de actividades de operación</t>
  </si>
  <si>
    <t>Ingresos financieros</t>
  </si>
  <si>
    <t xml:space="preserve">Costos financieros </t>
  </si>
  <si>
    <t>Diferencia en cambio, neto</t>
  </si>
  <si>
    <t>Costo financiero neto</t>
  </si>
  <si>
    <t>Resultado antes de impuestos</t>
  </si>
  <si>
    <t>Gasto por impuestos a las ganancias</t>
  </si>
  <si>
    <t>Resultado del año</t>
  </si>
  <si>
    <t>Otro resultado integral, neto de impuestos</t>
  </si>
  <si>
    <t>Total resultados integrales del año</t>
  </si>
  <si>
    <t>Income from natural gas distributions</t>
  </si>
  <si>
    <t>Income from the main grid extension</t>
  </si>
  <si>
    <t>Other operational income</t>
  </si>
  <si>
    <t xml:space="preserve">Operational income </t>
  </si>
  <si>
    <t>Estados Financieros Consolidados - USD miles</t>
  </si>
  <si>
    <t>Consolidated Financial Statements - USD thousands</t>
  </si>
  <si>
    <t>Cost of natural gas distributions</t>
  </si>
  <si>
    <t>Cost of sales from the main grid extension</t>
  </si>
  <si>
    <t>Cost of services and sales</t>
  </si>
  <si>
    <t>Gross profit</t>
  </si>
  <si>
    <t>Administrative expenses</t>
  </si>
  <si>
    <t>Commercialization expenses</t>
  </si>
  <si>
    <t xml:space="preserve">Other income </t>
  </si>
  <si>
    <t>Result of operational activities</t>
  </si>
  <si>
    <t>Financial income</t>
  </si>
  <si>
    <t>Financial expenses</t>
  </si>
  <si>
    <t>Exchange difference, net</t>
  </si>
  <si>
    <t>Net Financial expenses</t>
  </si>
  <si>
    <t>Profit before taxes</t>
  </si>
  <si>
    <t>Expense for income tax</t>
  </si>
  <si>
    <t>Net income</t>
  </si>
  <si>
    <t>Other comprehensive income</t>
  </si>
  <si>
    <t>Total comprehensive income for the year</t>
  </si>
  <si>
    <t>ESTADO DE SITUACIÓN FINANCIERA</t>
  </si>
  <si>
    <t xml:space="preserve">CONSOLIDATED STATEMENTS OF FINANCIAL POSITION </t>
  </si>
  <si>
    <t>ACTIVOS</t>
  </si>
  <si>
    <t>ASSETS</t>
  </si>
  <si>
    <t>ACTIVOS CORRIENTES</t>
  </si>
  <si>
    <t>CURRENT ASSETS</t>
  </si>
  <si>
    <t>Efectivo y equivalentes de efectivo</t>
  </si>
  <si>
    <t>Cash and cash equivalents</t>
  </si>
  <si>
    <t>Deudores comerciales y otras cuentas por cobrar</t>
  </si>
  <si>
    <t xml:space="preserve">Trade debtors and other accounts </t>
  </si>
  <si>
    <t>Cuentas por cobrar a partes relacionadas</t>
  </si>
  <si>
    <t>Accounts receivable from related parties</t>
  </si>
  <si>
    <t>Inventarios</t>
  </si>
  <si>
    <t xml:space="preserve">Inventories </t>
  </si>
  <si>
    <t>Activos por impuestos</t>
  </si>
  <si>
    <t>Tax assets</t>
  </si>
  <si>
    <t>Total activos corrientes</t>
  </si>
  <si>
    <t>Total current assets</t>
  </si>
  <si>
    <t>ACTIVOS NO CORRIENTES</t>
  </si>
  <si>
    <t>NON-CURRENT ASSETS</t>
  </si>
  <si>
    <t>Activos por derecho de uso</t>
  </si>
  <si>
    <t>Assets for right of use</t>
  </si>
  <si>
    <t>Trade debtors and other accounts receivable</t>
  </si>
  <si>
    <t>Intangible assets</t>
  </si>
  <si>
    <t>Activos por impuestos diferidos</t>
  </si>
  <si>
    <t xml:space="preserve">Deferred tax assets </t>
  </si>
  <si>
    <t>Total activos no corrientes</t>
  </si>
  <si>
    <t>Total non-current assets</t>
  </si>
  <si>
    <t xml:space="preserve">Total activo </t>
  </si>
  <si>
    <t>Total assets</t>
  </si>
  <si>
    <t>PASIVOS Y PATRIMONIO</t>
  </si>
  <si>
    <t>LIABILITIES AND EQUITY</t>
  </si>
  <si>
    <t>PASIVOS CORRIENTES</t>
  </si>
  <si>
    <t>CURRENT LIABILITIES</t>
  </si>
  <si>
    <t>Acreedores comerciales y otras cuentas por pagar</t>
  </si>
  <si>
    <t>Debts to pay</t>
  </si>
  <si>
    <t>Obligaciones por arrendamientos</t>
  </si>
  <si>
    <t>Lease obligations</t>
  </si>
  <si>
    <t>Cuentas por pagar a partes relacionadas</t>
  </si>
  <si>
    <t>Accounts payable to related parties</t>
  </si>
  <si>
    <t>Instrumentos financieros derivados de cobertura</t>
  </si>
  <si>
    <t>Derivative financial instruments for hedging</t>
  </si>
  <si>
    <t>Beneficios a empleados</t>
  </si>
  <si>
    <t>Provisions for employee benefits</t>
  </si>
  <si>
    <t>Provisiones</t>
  </si>
  <si>
    <t xml:space="preserve">Ingresos recibidos por anticipados </t>
  </si>
  <si>
    <t>Income received in advance</t>
  </si>
  <si>
    <t>Pasivo por impuestos</t>
  </si>
  <si>
    <t>Tax liability</t>
  </si>
  <si>
    <t>Total pasivos corrientes</t>
  </si>
  <si>
    <t>Total current liabilities</t>
  </si>
  <si>
    <t>PASIVOS NO CORRIENTES</t>
  </si>
  <si>
    <t>NON-CURRENT LIABILITIES</t>
  </si>
  <si>
    <t>Trade creditors and other accounts payable</t>
  </si>
  <si>
    <t>Employee benefits</t>
  </si>
  <si>
    <t>Provisions</t>
  </si>
  <si>
    <t>Pasivos por impuestos diferidos</t>
  </si>
  <si>
    <t>Deferred tax liabilities</t>
  </si>
  <si>
    <t>Total pasivos no corrientes</t>
  </si>
  <si>
    <t>Total non-current liabilities</t>
  </si>
  <si>
    <t>Total pasivos</t>
  </si>
  <si>
    <t>Total liabilities</t>
  </si>
  <si>
    <t>PATRIMONIO</t>
  </si>
  <si>
    <t xml:space="preserve">EQUITY </t>
  </si>
  <si>
    <t>Capital emitido</t>
  </si>
  <si>
    <t>Issued capital</t>
  </si>
  <si>
    <t>Reservas</t>
  </si>
  <si>
    <t>Reserves</t>
  </si>
  <si>
    <t>Resultados acumulados</t>
  </si>
  <si>
    <t>Retained earnings</t>
  </si>
  <si>
    <t>Total patrimonio</t>
  </si>
  <si>
    <t>Total equity</t>
  </si>
  <si>
    <t>Total pasivo y patrimonio</t>
  </si>
  <si>
    <t>Total liability and equity</t>
  </si>
  <si>
    <t>Otros activos</t>
  </si>
  <si>
    <t>Other assets</t>
  </si>
  <si>
    <t>Mejoras en propiedad arrendada, maquinaria y equipo</t>
  </si>
  <si>
    <t>Improvements to leased property, machinery and equipment</t>
  </si>
  <si>
    <t>Préstamos</t>
  </si>
  <si>
    <t xml:space="preserve">Loans </t>
  </si>
  <si>
    <t>Otras reservas de patrimonio</t>
  </si>
  <si>
    <t xml:space="preserve">Other capital reserves </t>
  </si>
  <si>
    <t>ESTADO DE FLUJO DE EFECTIVO</t>
  </si>
  <si>
    <t>CASH FLOWS STATEMENT</t>
  </si>
  <si>
    <t>FLUJOS DE EFECTIVO DE ACTIVIDADES DE OPERACIÓN:</t>
  </si>
  <si>
    <t xml:space="preserve">CASH FLOWS FROM OPERATING ACTIVITIES: </t>
  </si>
  <si>
    <t>Utilidad consolidada del periodo</t>
  </si>
  <si>
    <t>Consolidated profit for the period</t>
  </si>
  <si>
    <t>Ajustes para conciliar la utilidad neta con el efectivo neto provisto por las actividades operación:</t>
  </si>
  <si>
    <t xml:space="preserve">Adjustments to reconcile net income with net cash provided by operating activities:  </t>
  </si>
  <si>
    <t>Impuesto corriente y diferido reconocido en resultados</t>
  </si>
  <si>
    <t xml:space="preserve">Current and deferred taxes recognized </t>
  </si>
  <si>
    <t xml:space="preserve">Gastos financieros </t>
  </si>
  <si>
    <t>Finance income</t>
  </si>
  <si>
    <t xml:space="preserve">Pérdida en venta o baja de activos fijos </t>
  </si>
  <si>
    <t>Loss on sale or disposal of fixed assets</t>
  </si>
  <si>
    <t>Diferencia en cambio</t>
  </si>
  <si>
    <t>Provisions (recovery), net</t>
  </si>
  <si>
    <t>CAMBIOS NETOS EN ACTIVOS Y PASIVOS DE LA OPERACIÓN:</t>
  </si>
  <si>
    <t>NET CHANGES IN ASSETS AND LIABILITIES OF THE OPERATION:</t>
  </si>
  <si>
    <t>Trade and other receivables</t>
  </si>
  <si>
    <t>Inventories</t>
  </si>
  <si>
    <t>Trade and other payable</t>
  </si>
  <si>
    <t>Flujo neto de efectivo provisto por actividades de operación</t>
  </si>
  <si>
    <t>Net cash flow provided (used in) by operating activities</t>
  </si>
  <si>
    <t>FLUJOS DE EFECTIVO DE LAS ACTIVIDADES DE INVERSIÓN:</t>
  </si>
  <si>
    <t>CASH FLOWS FROM INVESTMENTS ACTIVITIES:</t>
  </si>
  <si>
    <t>Adquisición de activos intangibles</t>
  </si>
  <si>
    <t>Acquisition of intangible assets</t>
  </si>
  <si>
    <t>Flujo neto de efectivo usado en actividades de inversión</t>
  </si>
  <si>
    <t>FLUJOS DE EFECTIVO DE LAS ACTIVIDADES DE FINANCIACIÓN:</t>
  </si>
  <si>
    <t>Net cash Flow provided (used in) from investing activities</t>
  </si>
  <si>
    <t xml:space="preserve">Préstamos recibidos </t>
  </si>
  <si>
    <t>Loans received</t>
  </si>
  <si>
    <t>Préstamos pagados</t>
  </si>
  <si>
    <t>Paid loans</t>
  </si>
  <si>
    <t>Flujo neto de efectivo provisto por (usado) en actividades de financiación</t>
  </si>
  <si>
    <t>Net Cash Flow provided (used in) financing activities</t>
  </si>
  <si>
    <t>Incremento (disminución) neto de efectivo</t>
  </si>
  <si>
    <t>Net increase (decrease) in cash and cash equivalents</t>
  </si>
  <si>
    <t>Efecto en las variaciones en la tasa de cambio en el efectivo mantenida bajo moneda extranjera</t>
  </si>
  <si>
    <t>Effect of changes in the exchange rate on cash held under foreign currency</t>
  </si>
  <si>
    <t>EFECTIVO Y EQUIVALENTES DE EFECTIVO AL PRINCIPIO DEL PERIODO</t>
  </si>
  <si>
    <t>CASH AND CASH EQUIVALENTS AT THE BEGINING OF THE PERIOD</t>
  </si>
  <si>
    <t>EFECTIVO Y EQUIVALENTES DE EFECTIVO AL FINAL DEL PERIODO</t>
  </si>
  <si>
    <t>CASH AND CASH EQUIVALENTS AT THE END OF THE PERIOD</t>
  </si>
  <si>
    <t>Depreciación de mejoras a propiedad arrendada, maquinaria y equipo</t>
  </si>
  <si>
    <t>Depreciation of improvements to leased property, machinery and equipment</t>
  </si>
  <si>
    <t>Amortización de activos intangibles</t>
  </si>
  <si>
    <t>Amortización de activos por derecho de uso</t>
  </si>
  <si>
    <t>Deterioro de cuentas por cobrar</t>
  </si>
  <si>
    <t>Amortization of intangible assets</t>
  </si>
  <si>
    <t>Amortization of right-of-use assets</t>
  </si>
  <si>
    <t xml:space="preserve">Impairment of accounts receivable </t>
  </si>
  <si>
    <t>Provisiones, ingresos recibidos por anticipados y otros</t>
  </si>
  <si>
    <t xml:space="preserve">Others accounts payables </t>
  </si>
  <si>
    <t>Flujos procedentes de las actividades de operación</t>
  </si>
  <si>
    <t>Impuesto a las ganancias pagado</t>
  </si>
  <si>
    <t>Cash flow provided by operating activities</t>
  </si>
  <si>
    <t xml:space="preserve">Income tax paid </t>
  </si>
  <si>
    <t>Net cash flow used in investment activities</t>
  </si>
  <si>
    <t>Adquisición de mejoras a propiedad arrendada, maquinaria y equipo</t>
  </si>
  <si>
    <t>Acquisition of improvements to leased property, machinery and equipment</t>
  </si>
  <si>
    <t>Intereses financieros pagados</t>
  </si>
  <si>
    <t>Pagos de arrendamientos</t>
  </si>
  <si>
    <t xml:space="preserve">Financial interest paid </t>
  </si>
  <si>
    <t>Lease payments</t>
  </si>
  <si>
    <t>ESTADO DE RESULTADOS YTD</t>
  </si>
  <si>
    <t>STATEMENTS OF PROFIT AND LOSS YTD</t>
  </si>
  <si>
    <t>Retiro de mejoras a propiedad arrendada, maquinaria y equipo</t>
  </si>
  <si>
    <t>Precio de venta de maquinaria y equipo</t>
  </si>
  <si>
    <t>Dividendos pagados</t>
  </si>
  <si>
    <t>Provisiones (recuperaciones), otros</t>
  </si>
  <si>
    <t>3Q21</t>
  </si>
  <si>
    <t>Activos intangibles y activos del contrato</t>
  </si>
  <si>
    <t>-</t>
  </si>
  <si>
    <t>Resultado en venta y/o desincorporación de maquinaria y equipo</t>
  </si>
  <si>
    <t>Indicadores Clave</t>
  </si>
  <si>
    <t>Key Performance Indicators</t>
  </si>
  <si>
    <t>Volumen Facturado (MMPCD)</t>
  </si>
  <si>
    <t>Invoiced Volume (MMCFD)</t>
  </si>
  <si>
    <t>Generación Eléctrica</t>
  </si>
  <si>
    <t>Industrial</t>
  </si>
  <si>
    <t>Estaciones GNV</t>
  </si>
  <si>
    <t>Residencial y Comercial</t>
  </si>
  <si>
    <t>Total</t>
  </si>
  <si>
    <t>∆YoY %</t>
  </si>
  <si>
    <t>∆QoQ %</t>
  </si>
  <si>
    <t>Power Generation</t>
  </si>
  <si>
    <t>NGV Stations</t>
  </si>
  <si>
    <t>Residential and Commercial</t>
  </si>
  <si>
    <t>Base de Clientes</t>
  </si>
  <si>
    <t>Nuevos Clientes</t>
  </si>
  <si>
    <t>Redes de Polietileno</t>
  </si>
  <si>
    <t>Redes de Acero</t>
  </si>
  <si>
    <t>Nuevas Redes</t>
  </si>
  <si>
    <t>New Clients</t>
  </si>
  <si>
    <t xml:space="preserve">Clients Base </t>
  </si>
  <si>
    <t>Polyethylene Network</t>
  </si>
  <si>
    <t>Steel Network</t>
  </si>
  <si>
    <t>New Networks</t>
  </si>
  <si>
    <t xml:space="preserve">Distribution System (Km) </t>
  </si>
  <si>
    <t>Sistema de Distribución (Km)</t>
  </si>
  <si>
    <t>Distribución de Ingresos (MMUSD)</t>
  </si>
  <si>
    <t>Ingresos Totales</t>
  </si>
  <si>
    <t>Ingresos por Ampliación de Red</t>
  </si>
  <si>
    <t>Ingresos Ajustados</t>
  </si>
  <si>
    <t>Otros</t>
  </si>
  <si>
    <t>Adjusted Revenues</t>
  </si>
  <si>
    <t>Total Revenues</t>
  </si>
  <si>
    <t>Others</t>
  </si>
  <si>
    <t>Otros Indicadores (MMUSD)</t>
  </si>
  <si>
    <t>Revenues Distribution (MMUSD)</t>
  </si>
  <si>
    <t>EBITDA</t>
  </si>
  <si>
    <t>Deuda</t>
  </si>
  <si>
    <t>Deuda Neta</t>
  </si>
  <si>
    <t>Capex</t>
  </si>
  <si>
    <t>Margen EBITDA Ajustado</t>
  </si>
  <si>
    <t>Deuda / EBITDA</t>
  </si>
  <si>
    <t>Deuda Neta / EBITDA</t>
  </si>
  <si>
    <t>FFO/ Deuda</t>
  </si>
  <si>
    <t>Cobertura de Intereses</t>
  </si>
  <si>
    <t>Debt</t>
  </si>
  <si>
    <t>Net Debt</t>
  </si>
  <si>
    <t>Adjusted EBITDA Margin</t>
  </si>
  <si>
    <t>Debt / EBITDA</t>
  </si>
  <si>
    <t>Net Debt / EBITDA</t>
  </si>
  <si>
    <t>FFO / Debt</t>
  </si>
  <si>
    <t>Interest Coverage</t>
  </si>
  <si>
    <t>Revenues of Network Expansion</t>
  </si>
  <si>
    <t>Servicios de Instalación</t>
  </si>
  <si>
    <t>Connection Services</t>
  </si>
  <si>
    <t>FFO LTM</t>
  </si>
  <si>
    <t>Intereses LTM</t>
  </si>
  <si>
    <t>Interest LTM</t>
  </si>
  <si>
    <t>EBITDA LTM</t>
  </si>
  <si>
    <t xml:space="preserve">Profit from the sale of machinery and equipment </t>
  </si>
  <si>
    <t xml:space="preserve">Cash provided from the sale of machinery and equipment </t>
  </si>
  <si>
    <t>Paid dividends</t>
  </si>
  <si>
    <t>Retirement of improvements to leased property, machinery and equipment</t>
  </si>
  <si>
    <t>FFO</t>
  </si>
  <si>
    <t>Intereses</t>
  </si>
  <si>
    <t>Interest</t>
  </si>
  <si>
    <t>Capex LTM</t>
  </si>
  <si>
    <t>Deuda CP</t>
  </si>
  <si>
    <t>Deuda LP</t>
  </si>
  <si>
    <t>ST Debt</t>
  </si>
  <si>
    <t>LT Debt</t>
  </si>
  <si>
    <t>Credit Ratings</t>
  </si>
  <si>
    <t xml:space="preserve"> Fecha de evaluación</t>
  </si>
  <si>
    <t>Assessment date</t>
  </si>
  <si>
    <t>Calificaciones de Riesgo</t>
  </si>
  <si>
    <t>Suministro y Transporte Gas Natural</t>
  </si>
  <si>
    <t>Supply and Transport Natural Gas</t>
  </si>
  <si>
    <t>Competitividad de Tarifa (USD/MMBTU)</t>
  </si>
  <si>
    <t>Tariff Competitiveness (USD/MMBTU)</t>
  </si>
  <si>
    <t>Tarifa Residencial</t>
  </si>
  <si>
    <t>GLP Residencial</t>
  </si>
  <si>
    <t>Energía Eléctrica Residencial</t>
  </si>
  <si>
    <t>Tarifa Vehicular</t>
  </si>
  <si>
    <t>GLP Vehicular</t>
  </si>
  <si>
    <t>Gasolina 90</t>
  </si>
  <si>
    <t>Tarifa Industrial</t>
  </si>
  <si>
    <t>Energía Eléctrica</t>
  </si>
  <si>
    <t>Petróleo Industrial</t>
  </si>
  <si>
    <t>Tarifa Generador</t>
  </si>
  <si>
    <t>Diésel</t>
  </si>
  <si>
    <t>Residential Tariff</t>
  </si>
  <si>
    <t>LPG Residential</t>
  </si>
  <si>
    <t>Residential Electrical Energy</t>
  </si>
  <si>
    <t>Vehicle Tariff</t>
  </si>
  <si>
    <t>Vehicle LPG</t>
  </si>
  <si>
    <t>Gasoline 90</t>
  </si>
  <si>
    <t>Industrial Tariff</t>
  </si>
  <si>
    <t>Electrical energy</t>
  </si>
  <si>
    <t>Industrial Petroleum</t>
  </si>
  <si>
    <t>Generator Tariff</t>
  </si>
  <si>
    <t>Diesel</t>
  </si>
  <si>
    <t>Industrial petroleum</t>
  </si>
  <si>
    <t>Clasificadora Local - Moody's PE</t>
  </si>
  <si>
    <t>Clasificadora Local - Class &amp; Asociados</t>
  </si>
  <si>
    <t>Local Rating Agency- Moody's PE</t>
  </si>
  <si>
    <t>Local Rating Agency - Class &amp; Asociados</t>
  </si>
  <si>
    <t>Clasificadora Internacional - Moody's</t>
  </si>
  <si>
    <t>Clasificadora Internacional - Fitch Ratings</t>
  </si>
  <si>
    <t>International Rating Agency- Moody's</t>
  </si>
  <si>
    <t>International Rating Agency - Fitch Ratings</t>
  </si>
  <si>
    <t>Baa2</t>
  </si>
  <si>
    <t>BBB</t>
  </si>
  <si>
    <t>AAA</t>
  </si>
  <si>
    <t>Perspectiva / Outlook</t>
  </si>
  <si>
    <t>Positivo / Positive</t>
  </si>
  <si>
    <t>Estable / Stable</t>
  </si>
  <si>
    <t>Negativo / Negative</t>
  </si>
  <si>
    <t xml:space="preserve">SEPARATED STATEMENTS OF FINANCIAL POSITION </t>
  </si>
  <si>
    <t>4Q21</t>
  </si>
  <si>
    <t>1Q22</t>
  </si>
  <si>
    <t>∆ 5Y %</t>
  </si>
  <si>
    <t>2Q22</t>
  </si>
  <si>
    <t>3Q22</t>
  </si>
  <si>
    <t>Instrumentos financieros derivados</t>
  </si>
  <si>
    <t>Derivative financial instruments</t>
  </si>
  <si>
    <t>Clasificadora Local - Pacific Credit Rating</t>
  </si>
  <si>
    <t>Local Rating Agency - Pacific Credit Rating</t>
  </si>
  <si>
    <t>4Q22</t>
  </si>
  <si>
    <t>Other income</t>
  </si>
  <si>
    <t>Provisions for accounts receivables</t>
  </si>
  <si>
    <t>1Q23</t>
  </si>
  <si>
    <t>2Q23</t>
  </si>
  <si>
    <t>3Q23</t>
  </si>
  <si>
    <t>4Q23</t>
  </si>
  <si>
    <t>Derecho de Conexión</t>
  </si>
  <si>
    <t>Venta Internas</t>
  </si>
  <si>
    <t>Connection Sales</t>
  </si>
  <si>
    <t>Margen FISE</t>
  </si>
  <si>
    <t>FISE Margin</t>
  </si>
  <si>
    <t>Connection Rights</t>
  </si>
  <si>
    <t>1Q24</t>
  </si>
  <si>
    <t>*: Ultimos Doce Meses</t>
  </si>
  <si>
    <t>*: Last Twelve Months</t>
  </si>
  <si>
    <t>2Q24</t>
  </si>
  <si>
    <t>Deferred Tax assets</t>
  </si>
  <si>
    <t>3Q24</t>
  </si>
  <si>
    <t>Depreciación</t>
  </si>
  <si>
    <t>Amortización</t>
  </si>
  <si>
    <t>EBT</t>
  </si>
  <si>
    <t>4Q24</t>
  </si>
  <si>
    <t>1Q25</t>
  </si>
  <si>
    <t>Provisón por deterioro de cuentas por cobrar</t>
  </si>
  <si>
    <t>2Q25</t>
  </si>
  <si>
    <t>3Q25</t>
  </si>
  <si>
    <t>Financiamiento</t>
  </si>
  <si>
    <t>Financing</t>
  </si>
  <si>
    <t>4Q25</t>
  </si>
  <si>
    <t>1Q26</t>
  </si>
  <si>
    <t>2026*</t>
  </si>
  <si>
    <t xml:space="preserve"> 12.98 </t>
  </si>
  <si>
    <t xml:space="preserve"> 23.71 </t>
  </si>
  <si>
    <t xml:space="preserve"> 33.06 </t>
  </si>
  <si>
    <t xml:space="preserve"> 8.59 </t>
  </si>
  <si>
    <t xml:space="preserve"> 21.24 </t>
  </si>
  <si>
    <t xml:space="preserve"> 27.79 </t>
  </si>
  <si>
    <t xml:space="preserve"> 5.92 </t>
  </si>
  <si>
    <t xml:space="preserve"> 45.98 </t>
  </si>
  <si>
    <t xml:space="preserve"> 17.67 </t>
  </si>
  <si>
    <t xml:space="preserve"> 3.85 </t>
  </si>
  <si>
    <t xml:space="preserve"> 24.90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</si>
</sst>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0.0%"/>
    <numFmt numFmtId="165" formatCode="_ * #,##0.00_ ;_ * \-#,##0.00_ ;_ * &quot;-&quot;??_ ;_ @_ "/>
    <numFmt numFmtId="166" formatCode="0.0\x"/>
    <numFmt numFmtId="167" formatCode="_-* #,##0.00_-;\-* #,##0.00_-;_-* &quot;-&quot;_-;_-@_-"/>
    <numFmt numFmtId="168" formatCode="_-* #,##0.000_-;\-* #,##0.000_-;_-* &quot;-&quot;??_-;_-@_-"/>
    <numFmt numFmtId="169" formatCode="_-* #,##0.0_-;\-* #,##0.0_-;_-* &quot;-&quot;_-;_-@_-"/>
    <numFmt numFmtId="170" formatCode="_-* #,##0.0_-;\-* #,##0.0_-;_-* &quot;-&quot;??_-;_-@_-"/>
    <numFmt numFmtId="171" formatCode="0.0"/>
    <numFmt numFmtId="172" formatCode="0.000"/>
    <numFmt numFmtId="173" formatCode="#,##0.0"/>
    <numFmt numFmtId="174" formatCode="_-* #,##0_-;\-* #,##0_-;_-* &quot;-&quot;??_-;_-@_-"/>
    <numFmt numFmtId="175" formatCode="_-* #,##0.000_-;\-* #,##0.000_-;_-* &quot;-&quot;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Proxima Nova A Thin"/>
    </font>
    <font>
      <sz val="11"/>
      <color theme="1"/>
      <name val="Proxima Nova A Thin"/>
    </font>
    <font>
      <b/>
      <sz val="11"/>
      <color rgb="FF2CACE3"/>
      <name val="Proxima Nova A Thin"/>
    </font>
    <font>
      <b/>
      <sz val="11"/>
      <color theme="1"/>
      <name val="Proxima Nova A Thin"/>
    </font>
    <font>
      <b/>
      <sz val="11"/>
      <name val="Proxima Nova A Thin"/>
    </font>
    <font>
      <sz val="11"/>
      <color rgb="FF00B050"/>
      <name val="Proxima Nova A Thin"/>
    </font>
    <font>
      <sz val="11"/>
      <name val="Proxima Nova A Thin"/>
    </font>
    <font>
      <sz val="11"/>
      <color theme="3"/>
      <name val="Proxima Nova A Thin"/>
    </font>
    <font>
      <b/>
      <sz val="11"/>
      <color rgb="FF000000"/>
      <name val="Proxima Nova A Thin"/>
    </font>
    <font>
      <sz val="11"/>
      <color rgb="FF2376BC"/>
      <name val="Proxima Nova A Thin"/>
    </font>
    <font>
      <b/>
      <sz val="11"/>
      <color rgb="FF00B050"/>
      <name val="Proxima Nova A Thin"/>
    </font>
    <font>
      <sz val="8"/>
      <name val="Calibri"/>
      <family val="2"/>
      <scheme val="minor"/>
    </font>
    <font>
      <b/>
      <sz val="11"/>
      <color rgb="FF2376BC"/>
      <name val="Proxima Nova A Thin"/>
    </font>
    <font>
      <sz val="10"/>
      <color theme="1"/>
      <name val="Proxima Nova A Thin"/>
    </font>
    <font>
      <sz val="10"/>
      <color rgb="FF2376BC"/>
      <name val="Proxima Nova A Thin"/>
    </font>
    <font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9"/>
      <color rgb="FFFFFFFF"/>
      <name val="Arial"/>
      <family val="2"/>
    </font>
    <font>
      <b/>
      <sz val="11"/>
      <color rgb="FFFFFFFF"/>
      <name val="Arial"/>
      <family val="2"/>
    </font>
    <font>
      <sz val="11"/>
      <color rgb="FFFF0000"/>
      <name val="Proxima Nova A Thin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0549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3"/>
      </top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</cellStyleXfs>
  <cellXfs count="104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41" fontId="7" fillId="0" borderId="0" xfId="1" applyFont="1" applyBorder="1" applyAlignment="1">
      <alignment horizontal="center" vertical="center" wrapText="1"/>
    </xf>
    <xf numFmtId="41" fontId="8" fillId="0" borderId="0" xfId="1" applyFont="1" applyBorder="1" applyAlignment="1">
      <alignment horizontal="center" vertical="center" wrapText="1"/>
    </xf>
    <xf numFmtId="41" fontId="7" fillId="0" borderId="0" xfId="1" applyFont="1" applyFill="1" applyBorder="1" applyAlignment="1">
      <alignment horizontal="center" vertical="center" wrapText="1"/>
    </xf>
    <xf numFmtId="41" fontId="8" fillId="0" borderId="0" xfId="1" applyFont="1" applyFill="1" applyBorder="1" applyAlignment="1">
      <alignment horizontal="center" vertical="center" wrapText="1"/>
    </xf>
    <xf numFmtId="0" fontId="5" fillId="0" borderId="0" xfId="0" applyFont="1"/>
    <xf numFmtId="41" fontId="6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1" fontId="6" fillId="0" borderId="0" xfId="1" applyFont="1" applyBorder="1" applyAlignment="1">
      <alignment horizontal="center" vertical="center" wrapText="1"/>
    </xf>
    <xf numFmtId="41" fontId="9" fillId="0" borderId="0" xfId="1" applyFont="1" applyBorder="1" applyAlignment="1">
      <alignment horizontal="center" vertical="center" wrapText="1"/>
    </xf>
    <xf numFmtId="41" fontId="9" fillId="0" borderId="0" xfId="1" applyFont="1" applyFill="1" applyBorder="1" applyAlignment="1">
      <alignment horizontal="center" vertical="center" wrapText="1"/>
    </xf>
    <xf numFmtId="41" fontId="9" fillId="0" borderId="0" xfId="1" applyFont="1"/>
    <xf numFmtId="41" fontId="9" fillId="0" borderId="0" xfId="1" applyFont="1" applyFill="1"/>
    <xf numFmtId="41" fontId="5" fillId="0" borderId="0" xfId="1" applyFont="1" applyBorder="1" applyAlignment="1">
      <alignment horizontal="center"/>
    </xf>
    <xf numFmtId="41" fontId="3" fillId="0" borderId="0" xfId="1" applyFont="1"/>
    <xf numFmtId="0" fontId="3" fillId="0" borderId="0" xfId="0" applyFont="1" applyAlignment="1">
      <alignment horizontal="left" indent="2"/>
    </xf>
    <xf numFmtId="0" fontId="5" fillId="0" borderId="0" xfId="0" applyFont="1" applyAlignment="1">
      <alignment horizontal="left" indent="1"/>
    </xf>
    <xf numFmtId="41" fontId="5" fillId="0" borderId="0" xfId="1" applyFont="1"/>
    <xf numFmtId="41" fontId="3" fillId="0" borderId="0" xfId="0" applyNumberFormat="1" applyFont="1"/>
    <xf numFmtId="41" fontId="5" fillId="0" borderId="0" xfId="1" applyFont="1" applyFill="1"/>
    <xf numFmtId="41" fontId="3" fillId="0" borderId="0" xfId="1" applyFont="1" applyFill="1"/>
    <xf numFmtId="0" fontId="10" fillId="0" borderId="2" xfId="0" applyFont="1" applyBorder="1"/>
    <xf numFmtId="17" fontId="10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41" fontId="11" fillId="0" borderId="0" xfId="1" applyFont="1" applyBorder="1" applyAlignment="1">
      <alignment horizontal="center" vertical="center" wrapText="1"/>
    </xf>
    <xf numFmtId="41" fontId="11" fillId="0" borderId="0" xfId="1" applyFont="1" applyFill="1" applyBorder="1" applyAlignment="1">
      <alignment horizontal="center" vertical="center" wrapText="1"/>
    </xf>
    <xf numFmtId="41" fontId="12" fillId="0" borderId="0" xfId="1" applyFont="1" applyFill="1" applyBorder="1" applyAlignment="1">
      <alignment horizontal="center" vertical="center" wrapText="1"/>
    </xf>
    <xf numFmtId="9" fontId="11" fillId="0" borderId="0" xfId="2" applyFont="1" applyBorder="1" applyAlignment="1">
      <alignment horizontal="right" vertical="center" wrapText="1"/>
    </xf>
    <xf numFmtId="166" fontId="11" fillId="0" borderId="0" xfId="2" applyNumberFormat="1" applyFont="1" applyBorder="1" applyAlignment="1">
      <alignment horizontal="right" vertical="center" wrapText="1"/>
    </xf>
    <xf numFmtId="0" fontId="0" fillId="2" borderId="0" xfId="0" applyFill="1"/>
    <xf numFmtId="0" fontId="15" fillId="0" borderId="0" xfId="0" applyFont="1" applyAlignment="1">
      <alignment horizontal="left" inden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41" fontId="11" fillId="0" borderId="0" xfId="1" applyFont="1" applyBorder="1" applyAlignment="1">
      <alignment horizontal="right" vertical="center" wrapText="1"/>
    </xf>
    <xf numFmtId="164" fontId="11" fillId="0" borderId="0" xfId="2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41" fontId="6" fillId="0" borderId="0" xfId="1" applyFont="1" applyFill="1" applyBorder="1" applyAlignment="1">
      <alignment horizontal="right" vertical="center" wrapText="1"/>
    </xf>
    <xf numFmtId="164" fontId="14" fillId="0" borderId="0" xfId="2" applyNumberFormat="1" applyFont="1" applyBorder="1" applyAlignment="1">
      <alignment horizontal="right" vertical="center" wrapText="1"/>
    </xf>
    <xf numFmtId="167" fontId="14" fillId="0" borderId="0" xfId="1" applyNumberFormat="1" applyFont="1" applyBorder="1" applyAlignment="1">
      <alignment horizontal="right" vertical="center" wrapText="1"/>
    </xf>
    <xf numFmtId="167" fontId="11" fillId="0" borderId="0" xfId="1" applyNumberFormat="1" applyFont="1" applyBorder="1" applyAlignment="1">
      <alignment horizontal="right" vertical="center" wrapText="1"/>
    </xf>
    <xf numFmtId="167" fontId="0" fillId="0" borderId="0" xfId="0" applyNumberFormat="1" applyAlignment="1">
      <alignment horizontal="right"/>
    </xf>
    <xf numFmtId="41" fontId="8" fillId="0" borderId="0" xfId="1" applyFont="1" applyFill="1" applyBorder="1" applyAlignment="1">
      <alignment horizontal="right" vertical="center" wrapText="1"/>
    </xf>
    <xf numFmtId="41" fontId="0" fillId="0" borderId="0" xfId="0" applyNumberFormat="1" applyAlignment="1">
      <alignment horizontal="right"/>
    </xf>
    <xf numFmtId="43" fontId="0" fillId="0" borderId="0" xfId="0" applyNumberFormat="1" applyAlignment="1">
      <alignment horizontal="right"/>
    </xf>
    <xf numFmtId="41" fontId="16" fillId="0" borderId="0" xfId="1" applyFont="1" applyBorder="1" applyAlignment="1">
      <alignment horizontal="right" vertical="center" wrapText="1"/>
    </xf>
    <xf numFmtId="0" fontId="17" fillId="0" borderId="0" xfId="0" applyFont="1" applyAlignment="1">
      <alignment horizontal="right"/>
    </xf>
    <xf numFmtId="0" fontId="3" fillId="3" borderId="0" xfId="0" applyFont="1" applyFill="1" applyAlignment="1">
      <alignment horizontal="right"/>
    </xf>
    <xf numFmtId="41" fontId="0" fillId="0" borderId="0" xfId="0" applyNumberFormat="1"/>
    <xf numFmtId="41" fontId="11" fillId="0" borderId="0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indent="3"/>
    </xf>
    <xf numFmtId="43" fontId="0" fillId="0" borderId="0" xfId="0" applyNumberFormat="1"/>
    <xf numFmtId="41" fontId="3" fillId="0" borderId="0" xfId="0" applyNumberFormat="1" applyFont="1" applyAlignment="1">
      <alignment horizontal="right"/>
    </xf>
    <xf numFmtId="0" fontId="6" fillId="0" borderId="3" xfId="0" applyFont="1" applyBorder="1"/>
    <xf numFmtId="168" fontId="0" fillId="0" borderId="0" xfId="0" applyNumberFormat="1" applyAlignment="1">
      <alignment horizontal="right"/>
    </xf>
    <xf numFmtId="164" fontId="0" fillId="0" borderId="0" xfId="2" applyNumberFormat="1" applyFont="1"/>
    <xf numFmtId="0" fontId="15" fillId="0" borderId="0" xfId="0" applyFont="1" applyAlignment="1">
      <alignment horizontal="left" indent="2"/>
    </xf>
    <xf numFmtId="43" fontId="18" fillId="0" borderId="0" xfId="0" applyNumberFormat="1" applyFont="1" applyAlignment="1">
      <alignment horizontal="right"/>
    </xf>
    <xf numFmtId="164" fontId="0" fillId="0" borderId="0" xfId="2" applyNumberFormat="1" applyFont="1" applyAlignment="1">
      <alignment horizontal="right"/>
    </xf>
    <xf numFmtId="9" fontId="0" fillId="0" borderId="0" xfId="2" applyFont="1"/>
    <xf numFmtId="0" fontId="3" fillId="4" borderId="0" xfId="0" applyFont="1" applyFill="1" applyAlignment="1">
      <alignment horizontal="right"/>
    </xf>
    <xf numFmtId="169" fontId="0" fillId="0" borderId="0" xfId="0" applyNumberFormat="1"/>
    <xf numFmtId="170" fontId="3" fillId="0" borderId="0" xfId="4" applyNumberFormat="1" applyFont="1"/>
    <xf numFmtId="169" fontId="3" fillId="0" borderId="0" xfId="0" applyNumberFormat="1" applyFont="1"/>
    <xf numFmtId="0" fontId="6" fillId="0" borderId="2" xfId="0" applyFont="1" applyBorder="1" applyAlignment="1">
      <alignment horizontal="left"/>
    </xf>
    <xf numFmtId="0" fontId="19" fillId="5" borderId="4" xfId="0" applyFont="1" applyFill="1" applyBorder="1" applyAlignment="1">
      <alignment horizontal="left" vertical="center" readingOrder="1"/>
    </xf>
    <xf numFmtId="171" fontId="20" fillId="5" borderId="4" xfId="0" applyNumberFormat="1" applyFont="1" applyFill="1" applyBorder="1" applyAlignment="1">
      <alignment horizontal="right" vertical="center" readingOrder="1"/>
    </xf>
    <xf numFmtId="43" fontId="0" fillId="0" borderId="0" xfId="4" applyFont="1" applyAlignment="1">
      <alignment horizontal="right"/>
    </xf>
    <xf numFmtId="172" fontId="3" fillId="0" borderId="0" xfId="0" applyNumberFormat="1" applyFont="1"/>
    <xf numFmtId="0" fontId="0" fillId="0" borderId="0" xfId="0" applyAlignment="1">
      <alignment horizontal="left"/>
    </xf>
    <xf numFmtId="0" fontId="3" fillId="0" borderId="5" xfId="0" applyFont="1" applyBorder="1" applyAlignment="1">
      <alignment horizontal="right"/>
    </xf>
    <xf numFmtId="3" fontId="11" fillId="0" borderId="0" xfId="1" applyNumberFormat="1" applyFont="1" applyBorder="1" applyAlignment="1">
      <alignment horizontal="right" vertical="center" wrapText="1"/>
    </xf>
    <xf numFmtId="41" fontId="21" fillId="0" borderId="0" xfId="1" applyFont="1" applyBorder="1" applyAlignment="1">
      <alignment horizontal="right" vertical="center" wrapText="1"/>
    </xf>
    <xf numFmtId="3" fontId="21" fillId="0" borderId="0" xfId="1" applyNumberFormat="1" applyFont="1" applyBorder="1" applyAlignment="1">
      <alignment horizontal="right" vertical="center" wrapText="1"/>
    </xf>
    <xf numFmtId="0" fontId="3" fillId="0" borderId="5" xfId="0" applyFont="1" applyBorder="1"/>
    <xf numFmtId="173" fontId="21" fillId="0" borderId="0" xfId="1" applyNumberFormat="1" applyFont="1" applyBorder="1" applyAlignment="1">
      <alignment horizontal="right" vertical="center" wrapText="1"/>
    </xf>
    <xf numFmtId="174" fontId="0" fillId="0" borderId="0" xfId="0" applyNumberFormat="1"/>
    <xf numFmtId="43" fontId="0" fillId="0" borderId="0" xfId="4" applyFont="1"/>
    <xf numFmtId="3" fontId="0" fillId="0" borderId="0" xfId="2" applyNumberFormat="1" applyFont="1"/>
    <xf numFmtId="175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173" fontId="3" fillId="0" borderId="0" xfId="0" applyNumberFormat="1" applyFont="1"/>
    <xf numFmtId="171" fontId="3" fillId="0" borderId="0" xfId="0" applyNumberFormat="1" applyFont="1"/>
    <xf numFmtId="41" fontId="16" fillId="0" borderId="0" xfId="1" applyFont="1" applyFill="1" applyBorder="1" applyAlignment="1">
      <alignment horizontal="right" vertical="center" wrapText="1"/>
    </xf>
    <xf numFmtId="174" fontId="0" fillId="0" borderId="0" xfId="4" applyNumberFormat="1" applyFont="1"/>
    <xf numFmtId="174" fontId="3" fillId="0" borderId="0" xfId="4" applyNumberFormat="1" applyFont="1"/>
    <xf numFmtId="41" fontId="11" fillId="0" borderId="0" xfId="2" applyNumberFormat="1" applyFont="1" applyBorder="1" applyAlignment="1">
      <alignment horizontal="right" vertical="center" wrapText="1"/>
    </xf>
    <xf numFmtId="164" fontId="11" fillId="0" borderId="0" xfId="2" applyNumberFormat="1" applyFont="1" applyFill="1" applyBorder="1" applyAlignment="1">
      <alignment horizontal="right" vertical="center" wrapText="1"/>
    </xf>
    <xf numFmtId="9" fontId="11" fillId="0" borderId="0" xfId="2" applyFont="1" applyFill="1" applyBorder="1" applyAlignment="1">
      <alignment horizontal="right" vertical="center" wrapText="1"/>
    </xf>
    <xf numFmtId="166" fontId="11" fillId="0" borderId="0" xfId="2" applyNumberFormat="1" applyFont="1" applyFill="1" applyBorder="1" applyAlignment="1">
      <alignment horizontal="right" vertical="center" wrapText="1"/>
    </xf>
    <xf numFmtId="164" fontId="3" fillId="0" borderId="0" xfId="2" applyNumberFormat="1" applyFont="1"/>
    <xf numFmtId="164" fontId="5" fillId="0" borderId="0" xfId="2" applyNumberFormat="1" applyFont="1"/>
    <xf numFmtId="41" fontId="5" fillId="0" borderId="0" xfId="0" applyNumberFormat="1" applyFont="1"/>
    <xf numFmtId="0" fontId="6" fillId="0" borderId="0" xfId="0" applyFont="1" applyAlignment="1">
      <alignment horizontal="center"/>
    </xf>
  </cellXfs>
  <cellStyles count="6">
    <cellStyle name="Millares" xfId="4" builtinId="3"/>
    <cellStyle name="Millares [0]" xfId="1" builtinId="6"/>
    <cellStyle name="Millares 2" xfId="3" xr:uid="{10B69F82-C695-4F07-9E8A-43BE748D7899}"/>
    <cellStyle name="Normal" xfId="0" builtinId="0"/>
    <cellStyle name="Normal 2" xfId="5" xr:uid="{5F6D2821-33CD-469B-9EB3-AFEC314D06D6}"/>
    <cellStyle name="Porcentaje" xfId="2" builtinId="5"/>
  </cellStyles>
  <dxfs count="0"/>
  <tableStyles count="0" defaultTableStyle="TableStyleMedium2" defaultPivotStyle="PivotStyleLight16"/>
  <colors>
    <mruColors>
      <color rgb="FF2376BC"/>
      <color rgb="FFA6CE39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490330</xdr:colOff>
      <xdr:row>26</xdr:row>
      <xdr:rowOff>144192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43B12E-BE23-4B6F-9B3F-39C1CE811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24330" cy="4932092"/>
        </a:xfrm>
        <a:prstGeom prst="rect">
          <a:avLst/>
        </a:prstGeom>
      </xdr:spPr>
    </xdr:pic>
    <xdr:clientData/>
  </xdr:twoCellAnchor>
  <xdr:twoCellAnchor>
    <xdr:from>
      <xdr:col>9</xdr:col>
      <xdr:colOff>268941</xdr:colOff>
      <xdr:row>8</xdr:row>
      <xdr:rowOff>112058</xdr:rowOff>
    </xdr:from>
    <xdr:to>
      <xdr:col>12</xdr:col>
      <xdr:colOff>410460</xdr:colOff>
      <xdr:row>15</xdr:row>
      <xdr:rowOff>75089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C56F3F5-4A9F-40DE-8D00-C976FC6C1BBB}"/>
            </a:ext>
          </a:extLst>
        </xdr:cNvPr>
        <xdr:cNvSpPr txBox="1"/>
      </xdr:nvSpPr>
      <xdr:spPr>
        <a:xfrm>
          <a:off x="7126941" y="1606176"/>
          <a:ext cx="2427519" cy="1270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s-MX" sz="3200" b="1">
              <a:solidFill>
                <a:srgbClr val="00B0F0"/>
              </a:solidFill>
              <a:latin typeface="Proxima Nova A Thin"/>
              <a:ea typeface="+mn-ea"/>
              <a:cs typeface="+mn-cs"/>
            </a:rPr>
            <a:t>Data</a:t>
          </a:r>
          <a:r>
            <a:rPr lang="es-MX" sz="3200" b="1" baseline="0">
              <a:solidFill>
                <a:srgbClr val="00B0F0"/>
              </a:solidFill>
              <a:latin typeface="Proxima Nova A Thin"/>
            </a:rPr>
            <a:t> Pack</a:t>
          </a:r>
        </a:p>
        <a:p>
          <a:pPr algn="r"/>
          <a:r>
            <a:rPr lang="es-MX" sz="2800" b="1" baseline="0">
              <a:solidFill>
                <a:schemeClr val="tx1">
                  <a:lumMod val="50000"/>
                  <a:lumOff val="50000"/>
                </a:schemeClr>
              </a:solidFill>
              <a:latin typeface="Proxima Nova A Thin"/>
            </a:rPr>
            <a:t>1Q26</a:t>
          </a:r>
        </a:p>
      </xdr:txBody>
    </xdr:sp>
    <xdr:clientData/>
  </xdr:twoCellAnchor>
  <xdr:twoCellAnchor editAs="oneCell">
    <xdr:from>
      <xdr:col>8</xdr:col>
      <xdr:colOff>485587</xdr:colOff>
      <xdr:row>1</xdr:row>
      <xdr:rowOff>97118</xdr:rowOff>
    </xdr:from>
    <xdr:to>
      <xdr:col>12</xdr:col>
      <xdr:colOff>561101</xdr:colOff>
      <xdr:row>8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458DD8-5533-49A9-9BDB-4C88A09ED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1822" y="283883"/>
          <a:ext cx="3093632" cy="1210235"/>
        </a:xfrm>
        <a:prstGeom prst="rect">
          <a:avLst/>
        </a:prstGeom>
      </xdr:spPr>
    </xdr:pic>
    <xdr:clientData/>
  </xdr:twoCellAnchor>
  <xdr:twoCellAnchor>
    <xdr:from>
      <xdr:col>9</xdr:col>
      <xdr:colOff>662589</xdr:colOff>
      <xdr:row>24</xdr:row>
      <xdr:rowOff>144686</xdr:rowOff>
    </xdr:from>
    <xdr:to>
      <xdr:col>13</xdr:col>
      <xdr:colOff>414939</xdr:colOff>
      <xdr:row>26</xdr:row>
      <xdr:rowOff>49023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0331AF26-6A5A-474F-A60B-E6614BEB86E5}"/>
            </a:ext>
          </a:extLst>
        </xdr:cNvPr>
        <xdr:cNvSpPr txBox="1">
          <a:spLocks noChangeArrowheads="1"/>
        </xdr:cNvSpPr>
      </xdr:nvSpPr>
      <xdr:spPr bwMode="auto">
        <a:xfrm>
          <a:off x="7461468" y="4559031"/>
          <a:ext cx="2774074" cy="272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lnSpc>
              <a:spcPct val="120000"/>
            </a:lnSpc>
            <a:spcAft>
              <a:spcPts val="1020"/>
            </a:spcAft>
          </a:pPr>
          <a:r>
            <a:rPr lang="es-CO" sz="1050" b="1">
              <a:solidFill>
                <a:schemeClr val="accent5">
                  <a:lumMod val="75000"/>
                </a:schemeClr>
              </a:solidFill>
              <a:effectLst/>
              <a:latin typeface="Proxima Nova A Thin"/>
              <a:ea typeface="Times New Roman" panose="02020603050405020304" pitchFamily="18" charset="0"/>
            </a:rPr>
            <a:t>E-mail: ir@calidda.com.pe</a:t>
          </a:r>
          <a:endParaRPr lang="es-PE" sz="1400" b="1">
            <a:solidFill>
              <a:schemeClr val="accent5">
                <a:lumMod val="75000"/>
              </a:schemeClr>
            </a:solidFill>
            <a:effectLst/>
            <a:latin typeface="Proxima Nova A Thin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655138</xdr:colOff>
      <xdr:row>21</xdr:row>
      <xdr:rowOff>142908</xdr:rowOff>
    </xdr:from>
    <xdr:to>
      <xdr:col>14</xdr:col>
      <xdr:colOff>217623</xdr:colOff>
      <xdr:row>23</xdr:row>
      <xdr:rowOff>44070</xdr:rowOff>
    </xdr:to>
    <xdr:sp macro="" textlink="">
      <xdr:nvSpPr>
        <xdr:cNvPr id="6" name="Cuadro de texto 2">
          <a:extLst>
            <a:ext uri="{FF2B5EF4-FFF2-40B4-BE49-F238E27FC236}">
              <a16:creationId xmlns:a16="http://schemas.microsoft.com/office/drawing/2014/main" id="{6233C773-FAC1-4976-B18D-26D1A04371F2}"/>
            </a:ext>
          </a:extLst>
        </xdr:cNvPr>
        <xdr:cNvSpPr txBox="1">
          <a:spLocks noChangeArrowheads="1"/>
        </xdr:cNvSpPr>
      </xdr:nvSpPr>
      <xdr:spPr bwMode="auto">
        <a:xfrm>
          <a:off x="7454017" y="4005460"/>
          <a:ext cx="3339640" cy="269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marL="0" indent="0">
            <a:lnSpc>
              <a:spcPct val="120000"/>
            </a:lnSpc>
            <a:spcAft>
              <a:spcPts val="1020"/>
            </a:spcAft>
          </a:pPr>
          <a:r>
            <a:rPr lang="es-CO" sz="1050" b="1">
              <a:solidFill>
                <a:schemeClr val="accent5">
                  <a:lumMod val="75000"/>
                </a:schemeClr>
              </a:solidFill>
              <a:effectLst/>
              <a:latin typeface="Proxima Nova A Thin"/>
              <a:ea typeface="Times New Roman" panose="02020603050405020304" pitchFamily="18" charset="0"/>
              <a:cs typeface="+mn-cs"/>
            </a:rPr>
            <a:t>www.calidda.com.pe/ir/es/</a:t>
          </a:r>
          <a:endParaRPr lang="es-PE" sz="1050" b="1">
            <a:solidFill>
              <a:schemeClr val="accent5">
                <a:lumMod val="75000"/>
              </a:schemeClr>
            </a:solidFill>
            <a:effectLst/>
            <a:latin typeface="Proxima Nova A Thin"/>
            <a:ea typeface="Times New Roman" panose="02020603050405020304" pitchFamily="18" charset="0"/>
            <a:cs typeface="+mn-cs"/>
          </a:endParaRPr>
        </a:p>
      </xdr:txBody>
    </xdr:sp>
    <xdr:clientData/>
  </xdr:twoCellAnchor>
  <xdr:twoCellAnchor editAs="oneCell">
    <xdr:from>
      <xdr:col>9</xdr:col>
      <xdr:colOff>200245</xdr:colOff>
      <xdr:row>24</xdr:row>
      <xdr:rowOff>59767</xdr:rowOff>
    </xdr:from>
    <xdr:to>
      <xdr:col>9</xdr:col>
      <xdr:colOff>662830</xdr:colOff>
      <xdr:row>26</xdr:row>
      <xdr:rowOff>154734</xdr:rowOff>
    </xdr:to>
    <xdr:pic>
      <xdr:nvPicPr>
        <xdr:cNvPr id="10" name="Gráfico 9" descr="Sobre con relleno sólido">
          <a:extLst>
            <a:ext uri="{FF2B5EF4-FFF2-40B4-BE49-F238E27FC236}">
              <a16:creationId xmlns:a16="http://schemas.microsoft.com/office/drawing/2014/main" id="{F7B92CDD-C63C-4810-9083-C3EAC4A82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999124" y="4474112"/>
          <a:ext cx="462585" cy="462829"/>
        </a:xfrm>
        <a:prstGeom prst="rect">
          <a:avLst/>
        </a:prstGeom>
      </xdr:spPr>
    </xdr:pic>
    <xdr:clientData/>
  </xdr:twoCellAnchor>
  <xdr:twoCellAnchor editAs="oneCell">
    <xdr:from>
      <xdr:col>9</xdr:col>
      <xdr:colOff>183712</xdr:colOff>
      <xdr:row>21</xdr:row>
      <xdr:rowOff>130890</xdr:rowOff>
    </xdr:from>
    <xdr:to>
      <xdr:col>9</xdr:col>
      <xdr:colOff>687301</xdr:colOff>
      <xdr:row>24</xdr:row>
      <xdr:rowOff>80377</xdr:rowOff>
    </xdr:to>
    <xdr:pic>
      <xdr:nvPicPr>
        <xdr:cNvPr id="11" name="Gráfico 6" descr="Mundo contorno">
          <a:extLst>
            <a:ext uri="{FF2B5EF4-FFF2-40B4-BE49-F238E27FC236}">
              <a16:creationId xmlns:a16="http://schemas.microsoft.com/office/drawing/2014/main" id="{FC8BD31A-B986-4191-B2CA-4ED2AEC4A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982591" y="3993442"/>
          <a:ext cx="503589" cy="5012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52292</xdr:rowOff>
    </xdr:from>
    <xdr:to>
      <xdr:col>13</xdr:col>
      <xdr:colOff>1200</xdr:colOff>
      <xdr:row>27</xdr:row>
      <xdr:rowOff>184519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FBA88F4-EEE2-456C-83BA-759AE8656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94939"/>
          <a:ext cx="9907200" cy="132227"/>
        </a:xfrm>
        <a:prstGeom prst="rect">
          <a:avLst/>
        </a:prstGeom>
      </xdr:spPr>
    </xdr:pic>
    <xdr:clientData/>
  </xdr:twoCellAnchor>
  <xdr:twoCellAnchor>
    <xdr:from>
      <xdr:col>9</xdr:col>
      <xdr:colOff>659943</xdr:colOff>
      <xdr:row>22</xdr:row>
      <xdr:rowOff>168769</xdr:rowOff>
    </xdr:from>
    <xdr:to>
      <xdr:col>14</xdr:col>
      <xdr:colOff>219253</xdr:colOff>
      <xdr:row>24</xdr:row>
      <xdr:rowOff>63581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0CF82C75-5553-417B-AEBB-1A71C9763133}"/>
            </a:ext>
          </a:extLst>
        </xdr:cNvPr>
        <xdr:cNvSpPr txBox="1">
          <a:spLocks noChangeArrowheads="1"/>
        </xdr:cNvSpPr>
      </xdr:nvSpPr>
      <xdr:spPr bwMode="auto">
        <a:xfrm>
          <a:off x="7458822" y="4215252"/>
          <a:ext cx="3336465" cy="262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marL="0" indent="0">
            <a:lnSpc>
              <a:spcPct val="120000"/>
            </a:lnSpc>
            <a:spcAft>
              <a:spcPts val="1020"/>
            </a:spcAft>
          </a:pPr>
          <a:r>
            <a:rPr lang="es-CO" sz="1050" b="1">
              <a:solidFill>
                <a:schemeClr val="accent5">
                  <a:lumMod val="75000"/>
                </a:schemeClr>
              </a:solidFill>
              <a:effectLst/>
              <a:latin typeface="Proxima Nova A Thin"/>
              <a:ea typeface="Times New Roman" panose="02020603050405020304" pitchFamily="18" charset="0"/>
              <a:cs typeface="+mn-cs"/>
            </a:rPr>
            <a:t>www.calidda.com.pe/ir/en/</a:t>
          </a:r>
          <a:endParaRPr lang="es-PE" sz="1050" b="1">
            <a:solidFill>
              <a:schemeClr val="accent5">
                <a:lumMod val="75000"/>
              </a:schemeClr>
            </a:solidFill>
            <a:effectLst/>
            <a:latin typeface="Proxima Nova A Thin"/>
            <a:ea typeface="Times New Roman" panose="02020603050405020304" pitchFamily="18" charset="0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172355</xdr:colOff>
      <xdr:row>9</xdr:row>
      <xdr:rowOff>54430</xdr:rowOff>
    </xdr:from>
    <xdr:to>
      <xdr:col>30</xdr:col>
      <xdr:colOff>280355</xdr:colOff>
      <xdr:row>9</xdr:row>
      <xdr:rowOff>162430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8CD35F0-E38F-43A1-ADF8-5E09F23E8844}"/>
            </a:ext>
          </a:extLst>
        </xdr:cNvPr>
        <xdr:cNvSpPr/>
      </xdr:nvSpPr>
      <xdr:spPr>
        <a:xfrm>
          <a:off x="21228208" y="1724106"/>
          <a:ext cx="108000" cy="108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30</xdr:col>
      <xdr:colOff>170541</xdr:colOff>
      <xdr:row>8</xdr:row>
      <xdr:rowOff>43545</xdr:rowOff>
    </xdr:from>
    <xdr:to>
      <xdr:col>30</xdr:col>
      <xdr:colOff>278541</xdr:colOff>
      <xdr:row>8</xdr:row>
      <xdr:rowOff>151545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9905965-9347-4C56-B510-6E1D43B1C0A0}"/>
            </a:ext>
          </a:extLst>
        </xdr:cNvPr>
        <xdr:cNvSpPr/>
      </xdr:nvSpPr>
      <xdr:spPr>
        <a:xfrm>
          <a:off x="21226394" y="1533927"/>
          <a:ext cx="108000" cy="108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30</xdr:col>
      <xdr:colOff>168730</xdr:colOff>
      <xdr:row>11</xdr:row>
      <xdr:rowOff>41730</xdr:rowOff>
    </xdr:from>
    <xdr:to>
      <xdr:col>30</xdr:col>
      <xdr:colOff>276730</xdr:colOff>
      <xdr:row>11</xdr:row>
      <xdr:rowOff>149730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6DD4EA53-1439-4CC7-98D5-E181E8992A7B}"/>
            </a:ext>
          </a:extLst>
        </xdr:cNvPr>
        <xdr:cNvSpPr/>
      </xdr:nvSpPr>
      <xdr:spPr>
        <a:xfrm>
          <a:off x="21224583" y="1890701"/>
          <a:ext cx="108000" cy="1080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172355</xdr:colOff>
      <xdr:row>9</xdr:row>
      <xdr:rowOff>54430</xdr:rowOff>
    </xdr:from>
    <xdr:to>
      <xdr:col>13</xdr:col>
      <xdr:colOff>280355</xdr:colOff>
      <xdr:row>9</xdr:row>
      <xdr:rowOff>162430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D503957D-3ABD-4E05-943C-5B804841B88F}"/>
            </a:ext>
          </a:extLst>
        </xdr:cNvPr>
        <xdr:cNvSpPr/>
      </xdr:nvSpPr>
      <xdr:spPr>
        <a:xfrm>
          <a:off x="13488305" y="1730830"/>
          <a:ext cx="108000" cy="108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13</xdr:col>
      <xdr:colOff>170541</xdr:colOff>
      <xdr:row>8</xdr:row>
      <xdr:rowOff>43545</xdr:rowOff>
    </xdr:from>
    <xdr:to>
      <xdr:col>13</xdr:col>
      <xdr:colOff>278541</xdr:colOff>
      <xdr:row>8</xdr:row>
      <xdr:rowOff>151545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2BE7034A-5957-4409-9A52-EAD0C21C5EFB}"/>
            </a:ext>
          </a:extLst>
        </xdr:cNvPr>
        <xdr:cNvSpPr/>
      </xdr:nvSpPr>
      <xdr:spPr>
        <a:xfrm>
          <a:off x="13486491" y="1538970"/>
          <a:ext cx="108000" cy="108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13</xdr:col>
      <xdr:colOff>168730</xdr:colOff>
      <xdr:row>10</xdr:row>
      <xdr:rowOff>41730</xdr:rowOff>
    </xdr:from>
    <xdr:to>
      <xdr:col>13</xdr:col>
      <xdr:colOff>276730</xdr:colOff>
      <xdr:row>10</xdr:row>
      <xdr:rowOff>149730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AE8E2E21-C054-4BEC-A231-95BC9ACAE298}"/>
            </a:ext>
          </a:extLst>
        </xdr:cNvPr>
        <xdr:cNvSpPr/>
      </xdr:nvSpPr>
      <xdr:spPr>
        <a:xfrm>
          <a:off x="13484680" y="1899105"/>
          <a:ext cx="108000" cy="1080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13</xdr:col>
      <xdr:colOff>172355</xdr:colOff>
      <xdr:row>9</xdr:row>
      <xdr:rowOff>54430</xdr:rowOff>
    </xdr:from>
    <xdr:to>
      <xdr:col>13</xdr:col>
      <xdr:colOff>280355</xdr:colOff>
      <xdr:row>9</xdr:row>
      <xdr:rowOff>162430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B7CFD51A-E7FD-4F0F-A51F-EB07FAA00DBA}"/>
            </a:ext>
          </a:extLst>
        </xdr:cNvPr>
        <xdr:cNvSpPr/>
      </xdr:nvSpPr>
      <xdr:spPr>
        <a:xfrm>
          <a:off x="12716780" y="1730830"/>
          <a:ext cx="108000" cy="108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13</xdr:col>
      <xdr:colOff>170541</xdr:colOff>
      <xdr:row>8</xdr:row>
      <xdr:rowOff>43545</xdr:rowOff>
    </xdr:from>
    <xdr:to>
      <xdr:col>13</xdr:col>
      <xdr:colOff>278541</xdr:colOff>
      <xdr:row>8</xdr:row>
      <xdr:rowOff>151545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FF63B6AE-3773-435E-B8A8-87B8918F6BFB}"/>
            </a:ext>
          </a:extLst>
        </xdr:cNvPr>
        <xdr:cNvSpPr/>
      </xdr:nvSpPr>
      <xdr:spPr>
        <a:xfrm>
          <a:off x="12714966" y="1538970"/>
          <a:ext cx="108000" cy="108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13</xdr:col>
      <xdr:colOff>168730</xdr:colOff>
      <xdr:row>10</xdr:row>
      <xdr:rowOff>41730</xdr:rowOff>
    </xdr:from>
    <xdr:to>
      <xdr:col>13</xdr:col>
      <xdr:colOff>276730</xdr:colOff>
      <xdr:row>10</xdr:row>
      <xdr:rowOff>149730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14FE0649-260D-40C8-963E-2C8D78823E8B}"/>
            </a:ext>
          </a:extLst>
        </xdr:cNvPr>
        <xdr:cNvSpPr/>
      </xdr:nvSpPr>
      <xdr:spPr>
        <a:xfrm>
          <a:off x="12713155" y="1899105"/>
          <a:ext cx="108000" cy="1080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13</xdr:col>
      <xdr:colOff>172355</xdr:colOff>
      <xdr:row>9</xdr:row>
      <xdr:rowOff>54430</xdr:rowOff>
    </xdr:from>
    <xdr:to>
      <xdr:col>13</xdr:col>
      <xdr:colOff>280355</xdr:colOff>
      <xdr:row>9</xdr:row>
      <xdr:rowOff>162430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F2F3B22-FE29-47EE-8E2D-85ADE698D72C}"/>
            </a:ext>
          </a:extLst>
        </xdr:cNvPr>
        <xdr:cNvSpPr/>
      </xdr:nvSpPr>
      <xdr:spPr>
        <a:xfrm>
          <a:off x="11188225" y="1735800"/>
          <a:ext cx="108000" cy="108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13</xdr:col>
      <xdr:colOff>170541</xdr:colOff>
      <xdr:row>8</xdr:row>
      <xdr:rowOff>43545</xdr:rowOff>
    </xdr:from>
    <xdr:to>
      <xdr:col>13</xdr:col>
      <xdr:colOff>278541</xdr:colOff>
      <xdr:row>8</xdr:row>
      <xdr:rowOff>151545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B655932-78E2-4FC9-B22D-9C33C91B0C2D}"/>
            </a:ext>
          </a:extLst>
        </xdr:cNvPr>
        <xdr:cNvSpPr/>
      </xdr:nvSpPr>
      <xdr:spPr>
        <a:xfrm>
          <a:off x="11186411" y="1542697"/>
          <a:ext cx="108000" cy="108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13</xdr:col>
      <xdr:colOff>168730</xdr:colOff>
      <xdr:row>10</xdr:row>
      <xdr:rowOff>41730</xdr:rowOff>
    </xdr:from>
    <xdr:to>
      <xdr:col>13</xdr:col>
      <xdr:colOff>276730</xdr:colOff>
      <xdr:row>10</xdr:row>
      <xdr:rowOff>149730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1C66B02-C599-4E7D-B364-0BDFD02359AD}"/>
            </a:ext>
          </a:extLst>
        </xdr:cNvPr>
        <xdr:cNvSpPr/>
      </xdr:nvSpPr>
      <xdr:spPr>
        <a:xfrm>
          <a:off x="11184600" y="1905317"/>
          <a:ext cx="108000" cy="1080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13</xdr:col>
      <xdr:colOff>172355</xdr:colOff>
      <xdr:row>9</xdr:row>
      <xdr:rowOff>54430</xdr:rowOff>
    </xdr:from>
    <xdr:to>
      <xdr:col>13</xdr:col>
      <xdr:colOff>280355</xdr:colOff>
      <xdr:row>9</xdr:row>
      <xdr:rowOff>162430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DC1DAE87-1E5A-4669-B4EC-3EFE9A36A2A5}"/>
            </a:ext>
          </a:extLst>
        </xdr:cNvPr>
        <xdr:cNvSpPr/>
      </xdr:nvSpPr>
      <xdr:spPr>
        <a:xfrm>
          <a:off x="11188225" y="1735800"/>
          <a:ext cx="108000" cy="108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13</xdr:col>
      <xdr:colOff>170541</xdr:colOff>
      <xdr:row>8</xdr:row>
      <xdr:rowOff>43545</xdr:rowOff>
    </xdr:from>
    <xdr:to>
      <xdr:col>13</xdr:col>
      <xdr:colOff>278541</xdr:colOff>
      <xdr:row>8</xdr:row>
      <xdr:rowOff>151545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A85F2BD9-6AEE-4DC5-B036-86A8E558B3EA}"/>
            </a:ext>
          </a:extLst>
        </xdr:cNvPr>
        <xdr:cNvSpPr/>
      </xdr:nvSpPr>
      <xdr:spPr>
        <a:xfrm>
          <a:off x="11186411" y="1542697"/>
          <a:ext cx="108000" cy="108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13</xdr:col>
      <xdr:colOff>168730</xdr:colOff>
      <xdr:row>10</xdr:row>
      <xdr:rowOff>41730</xdr:rowOff>
    </xdr:from>
    <xdr:to>
      <xdr:col>13</xdr:col>
      <xdr:colOff>276730</xdr:colOff>
      <xdr:row>10</xdr:row>
      <xdr:rowOff>149730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43CAC8B5-9F6C-48D6-B373-84E0F918BC35}"/>
            </a:ext>
          </a:extLst>
        </xdr:cNvPr>
        <xdr:cNvSpPr/>
      </xdr:nvSpPr>
      <xdr:spPr>
        <a:xfrm>
          <a:off x="11184600" y="1905317"/>
          <a:ext cx="108000" cy="1080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13</xdr:col>
      <xdr:colOff>172355</xdr:colOff>
      <xdr:row>9</xdr:row>
      <xdr:rowOff>54430</xdr:rowOff>
    </xdr:from>
    <xdr:to>
      <xdr:col>13</xdr:col>
      <xdr:colOff>280355</xdr:colOff>
      <xdr:row>9</xdr:row>
      <xdr:rowOff>162430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0C146D6A-4295-4590-9E59-015E9EF63D3E}"/>
            </a:ext>
          </a:extLst>
        </xdr:cNvPr>
        <xdr:cNvSpPr/>
      </xdr:nvSpPr>
      <xdr:spPr>
        <a:xfrm>
          <a:off x="12745355" y="1730830"/>
          <a:ext cx="108000" cy="108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13</xdr:col>
      <xdr:colOff>170541</xdr:colOff>
      <xdr:row>8</xdr:row>
      <xdr:rowOff>43545</xdr:rowOff>
    </xdr:from>
    <xdr:to>
      <xdr:col>13</xdr:col>
      <xdr:colOff>278541</xdr:colOff>
      <xdr:row>8</xdr:row>
      <xdr:rowOff>151545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8C2D352E-C414-4CDE-80FD-1C268941C80F}"/>
            </a:ext>
          </a:extLst>
        </xdr:cNvPr>
        <xdr:cNvSpPr/>
      </xdr:nvSpPr>
      <xdr:spPr>
        <a:xfrm>
          <a:off x="12743541" y="1538970"/>
          <a:ext cx="108000" cy="108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13</xdr:col>
      <xdr:colOff>168730</xdr:colOff>
      <xdr:row>10</xdr:row>
      <xdr:rowOff>41730</xdr:rowOff>
    </xdr:from>
    <xdr:to>
      <xdr:col>13</xdr:col>
      <xdr:colOff>276730</xdr:colOff>
      <xdr:row>10</xdr:row>
      <xdr:rowOff>149730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147513F9-0477-4D57-820A-F8D98595A4D3}"/>
            </a:ext>
          </a:extLst>
        </xdr:cNvPr>
        <xdr:cNvSpPr/>
      </xdr:nvSpPr>
      <xdr:spPr>
        <a:xfrm>
          <a:off x="12741730" y="1899105"/>
          <a:ext cx="108000" cy="1080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CBE4A-F783-4E55-9C1E-C4CBBB4CDFD2}">
  <dimension ref="A1:M28"/>
  <sheetViews>
    <sheetView showGridLines="0" showRowColHeaders="0" tabSelected="1" zoomScale="115" zoomScaleNormal="115" workbookViewId="0">
      <selection activeCell="J35" sqref="J35"/>
    </sheetView>
  </sheetViews>
  <sheetFormatPr baseColWidth="10" defaultColWidth="10.85546875" defaultRowHeight="15"/>
  <cols>
    <col min="1" max="16384" width="10.85546875" style="37"/>
  </cols>
  <sheetData>
    <row r="1" spans="1:13">
      <c r="A1"/>
      <c r="B1"/>
      <c r="C1"/>
      <c r="D1"/>
      <c r="E1"/>
      <c r="F1"/>
      <c r="G1"/>
      <c r="H1"/>
      <c r="I1"/>
      <c r="J1"/>
      <c r="K1"/>
      <c r="L1"/>
      <c r="M1"/>
    </row>
    <row r="2" spans="1:13">
      <c r="A2"/>
      <c r="B2"/>
      <c r="C2"/>
      <c r="D2"/>
      <c r="E2"/>
      <c r="F2"/>
      <c r="G2"/>
      <c r="H2"/>
      <c r="I2"/>
      <c r="J2"/>
      <c r="K2"/>
      <c r="L2"/>
      <c r="M2"/>
    </row>
    <row r="3" spans="1:13">
      <c r="A3"/>
      <c r="B3"/>
      <c r="C3"/>
      <c r="D3"/>
      <c r="E3"/>
      <c r="F3"/>
      <c r="G3"/>
      <c r="H3"/>
      <c r="I3"/>
      <c r="J3"/>
      <c r="K3"/>
      <c r="L3"/>
      <c r="M3"/>
    </row>
    <row r="4" spans="1:13">
      <c r="A4"/>
      <c r="B4"/>
      <c r="C4"/>
      <c r="D4"/>
      <c r="E4"/>
      <c r="F4"/>
      <c r="G4"/>
      <c r="H4"/>
      <c r="I4"/>
      <c r="J4"/>
      <c r="K4"/>
      <c r="L4"/>
      <c r="M4"/>
    </row>
    <row r="5" spans="1:13">
      <c r="A5"/>
      <c r="B5"/>
      <c r="C5"/>
      <c r="D5"/>
      <c r="E5"/>
      <c r="F5"/>
      <c r="G5"/>
      <c r="H5"/>
      <c r="I5"/>
      <c r="J5"/>
      <c r="K5"/>
      <c r="L5"/>
      <c r="M5"/>
    </row>
    <row r="6" spans="1:13">
      <c r="A6"/>
      <c r="B6"/>
      <c r="C6"/>
      <c r="D6"/>
      <c r="E6"/>
      <c r="F6"/>
      <c r="G6"/>
      <c r="H6"/>
      <c r="I6"/>
      <c r="J6"/>
      <c r="K6"/>
      <c r="L6"/>
      <c r="M6"/>
    </row>
    <row r="7" spans="1:13">
      <c r="A7"/>
      <c r="B7"/>
      <c r="C7"/>
      <c r="D7"/>
      <c r="E7"/>
      <c r="F7"/>
      <c r="G7"/>
      <c r="H7"/>
      <c r="I7"/>
      <c r="J7"/>
      <c r="K7"/>
      <c r="L7"/>
      <c r="M7"/>
    </row>
    <row r="8" spans="1:13">
      <c r="A8"/>
      <c r="B8"/>
      <c r="C8"/>
      <c r="D8"/>
      <c r="E8"/>
      <c r="F8"/>
      <c r="G8"/>
      <c r="H8"/>
      <c r="I8"/>
      <c r="J8"/>
      <c r="K8"/>
      <c r="L8"/>
      <c r="M8"/>
    </row>
    <row r="9" spans="1:13">
      <c r="A9"/>
      <c r="B9"/>
      <c r="C9"/>
      <c r="D9"/>
      <c r="E9"/>
      <c r="F9"/>
      <c r="G9"/>
      <c r="H9"/>
      <c r="I9"/>
      <c r="J9"/>
      <c r="K9"/>
      <c r="L9"/>
      <c r="M9"/>
    </row>
    <row r="10" spans="1:13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13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>
      <c r="A28"/>
      <c r="B28"/>
      <c r="C28"/>
      <c r="D28"/>
      <c r="E28"/>
      <c r="F28"/>
      <c r="G28"/>
      <c r="H28"/>
      <c r="I28"/>
      <c r="J28"/>
      <c r="K28"/>
      <c r="L28"/>
      <c r="M2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ED9-5846-4862-95F0-9FA997183090}">
  <sheetPr>
    <pageSetUpPr autoPageBreaks="0"/>
  </sheetPr>
  <dimension ref="B2:AE180"/>
  <sheetViews>
    <sheetView showGridLines="0" zoomScale="70" zoomScaleNormal="70" workbookViewId="0">
      <pane xSplit="2" ySplit="5" topLeftCell="Q6" activePane="bottomRight" state="frozen"/>
      <selection pane="topRight" activeCell="C1" sqref="C1"/>
      <selection pane="bottomLeft" activeCell="A6" sqref="A6"/>
      <selection pane="bottomRight" activeCell="AC169" sqref="AC169"/>
    </sheetView>
  </sheetViews>
  <sheetFormatPr baseColWidth="10" defaultColWidth="12.42578125" defaultRowHeight="14.25" outlineLevelCol="1"/>
  <cols>
    <col min="1" max="1" width="5" style="3" customWidth="1"/>
    <col min="2" max="2" width="48" style="3" customWidth="1"/>
    <col min="3" max="3" width="88.85546875" style="3" customWidth="1"/>
    <col min="4" max="4" width="15" style="3" customWidth="1"/>
    <col min="5" max="7" width="12.140625" style="3" hidden="1" customWidth="1" outlineLevel="1"/>
    <col min="8" max="8" width="12.140625" style="3" customWidth="1" collapsed="1"/>
    <col min="9" max="9" width="12.140625" style="3" hidden="1" customWidth="1" outlineLevel="1"/>
    <col min="10" max="11" width="13.42578125" style="3" hidden="1" customWidth="1" outlineLevel="1"/>
    <col min="12" max="12" width="13.42578125" style="3" customWidth="1" collapsed="1"/>
    <col min="13" max="16" width="13.42578125" style="3" hidden="1" customWidth="1" outlineLevel="1"/>
    <col min="17" max="17" width="13.42578125" style="3" customWidth="1" collapsed="1"/>
    <col min="18" max="29" width="13.42578125" style="3" customWidth="1"/>
    <col min="30" max="16384" width="12.42578125" style="3"/>
  </cols>
  <sheetData>
    <row r="2" spans="2:31" ht="15.75" thickBot="1">
      <c r="B2" s="1" t="s">
        <v>0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2:31" ht="15">
      <c r="B3" s="4" t="s">
        <v>35</v>
      </c>
      <c r="C3" s="4" t="s">
        <v>36</v>
      </c>
      <c r="X3" s="84"/>
      <c r="Y3" s="84"/>
      <c r="Z3" s="84"/>
      <c r="AA3" s="84"/>
      <c r="AB3" s="84"/>
      <c r="AC3" s="84"/>
    </row>
    <row r="4" spans="2:31">
      <c r="X4" s="25"/>
    </row>
    <row r="5" spans="2:31" ht="15">
      <c r="B5" s="28" t="s">
        <v>8</v>
      </c>
      <c r="C5" s="28" t="s">
        <v>9</v>
      </c>
      <c r="D5" s="6" t="s">
        <v>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207</v>
      </c>
      <c r="L5" s="6" t="s">
        <v>329</v>
      </c>
      <c r="M5" s="6" t="s">
        <v>330</v>
      </c>
      <c r="N5" s="6" t="s">
        <v>332</v>
      </c>
      <c r="O5" s="6" t="s">
        <v>333</v>
      </c>
      <c r="P5" s="6" t="s">
        <v>338</v>
      </c>
      <c r="Q5" s="6" t="s">
        <v>341</v>
      </c>
      <c r="R5" s="6" t="s">
        <v>342</v>
      </c>
      <c r="S5" s="6" t="s">
        <v>343</v>
      </c>
      <c r="T5" s="6" t="s">
        <v>344</v>
      </c>
      <c r="U5" s="6" t="s">
        <v>351</v>
      </c>
      <c r="V5" s="6" t="s">
        <v>354</v>
      </c>
      <c r="W5" s="6" t="s">
        <v>356</v>
      </c>
      <c r="X5" s="6" t="s">
        <v>360</v>
      </c>
      <c r="Y5" s="6" t="s">
        <v>361</v>
      </c>
      <c r="Z5" s="6" t="s">
        <v>363</v>
      </c>
      <c r="AA5" s="6" t="s">
        <v>364</v>
      </c>
      <c r="AB5" s="6" t="s">
        <v>367</v>
      </c>
      <c r="AC5" s="6" t="s">
        <v>368</v>
      </c>
    </row>
    <row r="6" spans="2:31">
      <c r="B6" s="7" t="s">
        <v>10</v>
      </c>
      <c r="C6" s="7" t="s">
        <v>31</v>
      </c>
      <c r="D6" s="9"/>
      <c r="E6" s="8">
        <f>+E34</f>
        <v>134212</v>
      </c>
      <c r="F6" s="9">
        <f>+F34-E34</f>
        <v>98192</v>
      </c>
      <c r="G6" s="9">
        <f>+G34-F34</f>
        <v>125578</v>
      </c>
      <c r="H6" s="9">
        <f>+H34-G34</f>
        <v>141906</v>
      </c>
      <c r="I6" s="8">
        <f>+I34</f>
        <v>130351</v>
      </c>
      <c r="J6" s="9">
        <f t="shared" ref="J6:L8" si="0">+J34-I34</f>
        <v>141276</v>
      </c>
      <c r="K6" s="9">
        <f t="shared" si="0"/>
        <v>143130</v>
      </c>
      <c r="L6" s="9">
        <f t="shared" si="0"/>
        <v>162922</v>
      </c>
      <c r="M6" s="8">
        <f>+M34</f>
        <v>159867</v>
      </c>
      <c r="N6" s="9">
        <f t="shared" ref="N6:P8" si="1">+N34-M34</f>
        <v>169597</v>
      </c>
      <c r="O6" s="9">
        <f t="shared" si="1"/>
        <v>170338</v>
      </c>
      <c r="P6" s="9">
        <f t="shared" si="1"/>
        <v>174957</v>
      </c>
      <c r="Q6" s="8">
        <f>+Q34</f>
        <v>174879</v>
      </c>
      <c r="R6" s="8">
        <f t="shared" ref="R6:T8" si="2">+R34-Q34</f>
        <v>181612</v>
      </c>
      <c r="S6" s="8">
        <f t="shared" si="2"/>
        <v>178825</v>
      </c>
      <c r="T6" s="8">
        <f t="shared" si="2"/>
        <v>188573</v>
      </c>
      <c r="U6" s="8">
        <f>+U34</f>
        <v>179120</v>
      </c>
      <c r="V6" s="8">
        <f t="shared" ref="V6:AB8" si="3">+V34-U34</f>
        <v>189540</v>
      </c>
      <c r="W6" s="8">
        <f>+W34-V34</f>
        <v>193235</v>
      </c>
      <c r="X6" s="8">
        <f>+X34-W34</f>
        <v>185563</v>
      </c>
      <c r="Y6" s="8">
        <f t="shared" ref="Y6:Y11" si="4">+Y34</f>
        <v>184712.70963</v>
      </c>
      <c r="Z6" s="8">
        <f>+Z34-Y34</f>
        <v>195754.29037</v>
      </c>
      <c r="AA6" s="8">
        <f>+AA34-Z34</f>
        <v>194352.47949000006</v>
      </c>
      <c r="AB6" s="8">
        <f>+AB34-AA34</f>
        <v>198439.85159999994</v>
      </c>
      <c r="AC6" s="8">
        <f t="shared" ref="AC6:AC8" si="5">+AC34</f>
        <v>174042.33108999999</v>
      </c>
      <c r="AD6" s="100">
        <f>+AC6/Y6-1</f>
        <v>-5.7767430088454419E-2</v>
      </c>
      <c r="AE6" s="25">
        <f>+AC6-Y6</f>
        <v>-10670.378540000005</v>
      </c>
    </row>
    <row r="7" spans="2:31">
      <c r="B7" s="7" t="s">
        <v>11</v>
      </c>
      <c r="C7" s="7" t="s">
        <v>32</v>
      </c>
      <c r="D7" s="9"/>
      <c r="E7" s="8">
        <f>+E35</f>
        <v>25432</v>
      </c>
      <c r="F7" s="9">
        <f t="shared" ref="F7:H8" si="6">+F35-E35</f>
        <v>3183</v>
      </c>
      <c r="G7" s="9">
        <f t="shared" si="6"/>
        <v>18536</v>
      </c>
      <c r="H7" s="9">
        <f t="shared" si="6"/>
        <v>12810</v>
      </c>
      <c r="I7" s="8">
        <f>+I35</f>
        <v>26836</v>
      </c>
      <c r="J7" s="9">
        <f t="shared" si="0"/>
        <v>30553</v>
      </c>
      <c r="K7" s="9">
        <f t="shared" si="0"/>
        <v>44482</v>
      </c>
      <c r="L7" s="9">
        <f t="shared" si="0"/>
        <v>50785</v>
      </c>
      <c r="M7" s="8">
        <f>+M35</f>
        <v>32678</v>
      </c>
      <c r="N7" s="9">
        <f t="shared" si="1"/>
        <v>40651</v>
      </c>
      <c r="O7" s="9">
        <f t="shared" si="1"/>
        <v>12920</v>
      </c>
      <c r="P7" s="9">
        <f t="shared" si="1"/>
        <v>38540</v>
      </c>
      <c r="Q7" s="8">
        <f>+Q35</f>
        <v>38296</v>
      </c>
      <c r="R7" s="8">
        <f t="shared" si="2"/>
        <v>20836</v>
      </c>
      <c r="S7" s="8">
        <f t="shared" si="2"/>
        <v>27774</v>
      </c>
      <c r="T7" s="8">
        <f t="shared" si="2"/>
        <v>40688</v>
      </c>
      <c r="U7" s="8">
        <f>+U35</f>
        <v>24836</v>
      </c>
      <c r="V7" s="8">
        <f t="shared" si="3"/>
        <v>28398</v>
      </c>
      <c r="W7" s="8">
        <f t="shared" si="3"/>
        <v>30486</v>
      </c>
      <c r="X7" s="8">
        <f t="shared" si="3"/>
        <v>27443</v>
      </c>
      <c r="Y7" s="8">
        <f t="shared" si="4"/>
        <v>22786</v>
      </c>
      <c r="Z7" s="8">
        <f t="shared" si="3"/>
        <v>21262</v>
      </c>
      <c r="AA7" s="8">
        <f t="shared" si="3"/>
        <v>26149</v>
      </c>
      <c r="AB7" s="8">
        <f t="shared" si="3"/>
        <v>31522</v>
      </c>
      <c r="AC7" s="8">
        <f t="shared" si="5"/>
        <v>18146</v>
      </c>
      <c r="AD7" s="100">
        <f t="shared" ref="AD7:AD9" si="7">+AC7/Y7-1</f>
        <v>-0.20363381023435445</v>
      </c>
      <c r="AE7" s="25">
        <f t="shared" ref="AE7:AE9" si="8">+AC7-Y7</f>
        <v>-4640</v>
      </c>
    </row>
    <row r="8" spans="2:31">
      <c r="B8" s="7" t="s">
        <v>12</v>
      </c>
      <c r="C8" s="7" t="s">
        <v>33</v>
      </c>
      <c r="D8" s="9"/>
      <c r="E8" s="10">
        <f>+E36</f>
        <v>3427</v>
      </c>
      <c r="F8" s="9">
        <f t="shared" si="6"/>
        <v>2285</v>
      </c>
      <c r="G8" s="9">
        <f t="shared" si="6"/>
        <v>2355</v>
      </c>
      <c r="H8" s="9">
        <f t="shared" si="6"/>
        <v>3103</v>
      </c>
      <c r="I8" s="10">
        <f>+I36</f>
        <v>3050</v>
      </c>
      <c r="J8" s="9">
        <f t="shared" si="0"/>
        <v>3506</v>
      </c>
      <c r="K8" s="9">
        <f t="shared" si="0"/>
        <v>3545</v>
      </c>
      <c r="L8" s="9">
        <f t="shared" si="0"/>
        <v>3740</v>
      </c>
      <c r="M8" s="10">
        <f>+M36</f>
        <v>4206</v>
      </c>
      <c r="N8" s="9">
        <f t="shared" si="1"/>
        <v>4079</v>
      </c>
      <c r="O8" s="9">
        <f t="shared" si="1"/>
        <v>4584</v>
      </c>
      <c r="P8" s="9">
        <f t="shared" si="1"/>
        <v>3042</v>
      </c>
      <c r="Q8" s="10">
        <f>+Q36</f>
        <v>3273</v>
      </c>
      <c r="R8" s="10">
        <f t="shared" si="2"/>
        <v>5079</v>
      </c>
      <c r="S8" s="10">
        <f t="shared" si="2"/>
        <v>5548</v>
      </c>
      <c r="T8" s="10">
        <f t="shared" si="2"/>
        <v>8200</v>
      </c>
      <c r="U8" s="10">
        <f>+U36</f>
        <v>8498</v>
      </c>
      <c r="V8" s="8">
        <f t="shared" si="3"/>
        <v>9371</v>
      </c>
      <c r="W8" s="8">
        <f t="shared" si="3"/>
        <v>10559</v>
      </c>
      <c r="X8" s="8">
        <f t="shared" si="3"/>
        <v>10150</v>
      </c>
      <c r="Y8" s="8">
        <f t="shared" si="4"/>
        <v>10550</v>
      </c>
      <c r="Z8" s="8">
        <f t="shared" si="3"/>
        <v>11240</v>
      </c>
      <c r="AA8" s="8">
        <f t="shared" si="3"/>
        <v>11300</v>
      </c>
      <c r="AB8" s="8">
        <f t="shared" si="3"/>
        <v>11009</v>
      </c>
      <c r="AC8" s="8">
        <f t="shared" si="5"/>
        <v>10191</v>
      </c>
      <c r="AD8" s="100">
        <f t="shared" si="7"/>
        <v>-3.4028436018957331E-2</v>
      </c>
      <c r="AE8" s="25">
        <f t="shared" si="8"/>
        <v>-359</v>
      </c>
    </row>
    <row r="9" spans="2:31" ht="15">
      <c r="B9" s="12" t="s">
        <v>13</v>
      </c>
      <c r="C9" s="12" t="s">
        <v>34</v>
      </c>
      <c r="D9" s="13"/>
      <c r="E9" s="13">
        <f>+SUM(E6:E8)</f>
        <v>163071</v>
      </c>
      <c r="F9" s="13">
        <f t="shared" ref="F9:K9" si="9">+SUM(F6:F8)</f>
        <v>103660</v>
      </c>
      <c r="G9" s="13">
        <f t="shared" si="9"/>
        <v>146469</v>
      </c>
      <c r="H9" s="13">
        <f t="shared" si="9"/>
        <v>157819</v>
      </c>
      <c r="I9" s="13">
        <f>+SUM(I6:I8)</f>
        <v>160237</v>
      </c>
      <c r="J9" s="13">
        <f t="shared" si="9"/>
        <v>175335</v>
      </c>
      <c r="K9" s="13">
        <f t="shared" si="9"/>
        <v>191157</v>
      </c>
      <c r="L9" s="13">
        <f t="shared" ref="L9:S9" si="10">+SUM(L6:L8)</f>
        <v>217447</v>
      </c>
      <c r="M9" s="13">
        <f t="shared" si="10"/>
        <v>196751</v>
      </c>
      <c r="N9" s="13">
        <f t="shared" si="10"/>
        <v>214327</v>
      </c>
      <c r="O9" s="13">
        <f t="shared" si="10"/>
        <v>187842</v>
      </c>
      <c r="P9" s="13">
        <f t="shared" si="10"/>
        <v>216539</v>
      </c>
      <c r="Q9" s="13">
        <f t="shared" si="10"/>
        <v>216448</v>
      </c>
      <c r="R9" s="13">
        <f t="shared" si="10"/>
        <v>207527</v>
      </c>
      <c r="S9" s="13">
        <f t="shared" si="10"/>
        <v>212147</v>
      </c>
      <c r="T9" s="13">
        <f t="shared" ref="T9:Y9" si="11">+SUM(T6:T8)</f>
        <v>237461</v>
      </c>
      <c r="U9" s="13">
        <f t="shared" si="11"/>
        <v>212454</v>
      </c>
      <c r="V9" s="13">
        <f t="shared" si="11"/>
        <v>227309</v>
      </c>
      <c r="W9" s="13">
        <f t="shared" si="11"/>
        <v>234280</v>
      </c>
      <c r="X9" s="13">
        <f t="shared" si="11"/>
        <v>223156</v>
      </c>
      <c r="Y9" s="13">
        <f t="shared" si="11"/>
        <v>218048.70963</v>
      </c>
      <c r="Z9" s="13">
        <f t="shared" ref="Z9:AA9" si="12">+SUM(Z6:Z8)</f>
        <v>228256.29037</v>
      </c>
      <c r="AA9" s="13">
        <f t="shared" si="12"/>
        <v>231801.47949000006</v>
      </c>
      <c r="AB9" s="13">
        <f t="shared" ref="AB9:AC9" si="13">+SUM(AB6:AB8)</f>
        <v>240970.85159999994</v>
      </c>
      <c r="AC9" s="13">
        <f t="shared" si="13"/>
        <v>202379.33108999999</v>
      </c>
      <c r="AD9" s="101">
        <f t="shared" si="7"/>
        <v>-7.1861826500091985E-2</v>
      </c>
      <c r="AE9" s="102">
        <f t="shared" si="8"/>
        <v>-15669.378540000005</v>
      </c>
    </row>
    <row r="10" spans="2:31">
      <c r="B10" s="7" t="s">
        <v>14</v>
      </c>
      <c r="C10" s="7" t="s">
        <v>37</v>
      </c>
      <c r="D10" s="9"/>
      <c r="E10" s="8">
        <f>+E38</f>
        <v>-91189</v>
      </c>
      <c r="F10" s="9">
        <f t="shared" ref="F10:H11" si="14">+F38-E38</f>
        <v>-65494</v>
      </c>
      <c r="G10" s="9">
        <f t="shared" si="14"/>
        <v>-85107</v>
      </c>
      <c r="H10" s="9">
        <f t="shared" si="14"/>
        <v>-97310</v>
      </c>
      <c r="I10" s="8">
        <f>+I38</f>
        <v>-86534</v>
      </c>
      <c r="J10" s="9">
        <f t="shared" ref="J10:L11" si="15">+J38-I38</f>
        <v>-92785</v>
      </c>
      <c r="K10" s="9">
        <f t="shared" si="15"/>
        <v>-97860</v>
      </c>
      <c r="L10" s="9">
        <f t="shared" si="15"/>
        <v>-103687</v>
      </c>
      <c r="M10" s="8">
        <f>+M38</f>
        <v>-105779</v>
      </c>
      <c r="N10" s="9">
        <f t="shared" ref="N10:P11" si="16">+N38-M38</f>
        <v>-113777</v>
      </c>
      <c r="O10" s="9">
        <f t="shared" si="16"/>
        <v>-112236</v>
      </c>
      <c r="P10" s="9">
        <f t="shared" si="16"/>
        <v>-118719</v>
      </c>
      <c r="Q10" s="8">
        <f>+Q38</f>
        <v>-116210</v>
      </c>
      <c r="R10" s="8">
        <f t="shared" ref="R10:T11" si="17">+R38-Q38</f>
        <v>-121906</v>
      </c>
      <c r="S10" s="8">
        <f t="shared" si="17"/>
        <v>-118860</v>
      </c>
      <c r="T10" s="8">
        <f t="shared" si="17"/>
        <v>-129433</v>
      </c>
      <c r="U10" s="8">
        <f>+U38</f>
        <v>-121200</v>
      </c>
      <c r="V10" s="8">
        <f t="shared" ref="V10:AB11" si="18">+V38-U38</f>
        <v>-130667</v>
      </c>
      <c r="W10" s="8">
        <f t="shared" si="18"/>
        <v>-130939</v>
      </c>
      <c r="X10" s="8">
        <f t="shared" si="18"/>
        <v>-127393</v>
      </c>
      <c r="Y10" s="8">
        <f t="shared" si="4"/>
        <v>-125454.70963</v>
      </c>
      <c r="Z10" s="8">
        <f t="shared" si="18"/>
        <v>-133671.29037</v>
      </c>
      <c r="AA10" s="8">
        <f t="shared" si="18"/>
        <v>-133436.47949</v>
      </c>
      <c r="AB10" s="8">
        <f t="shared" si="18"/>
        <v>-136334.85159999999</v>
      </c>
      <c r="AC10" s="8">
        <f t="shared" ref="AC10:AC11" si="19">+AC38</f>
        <v>-117810.33109000001</v>
      </c>
      <c r="AD10" s="100">
        <f t="shared" ref="AD10:AD27" si="20">+AC10/Y10-1</f>
        <v>-6.0933372390286067E-2</v>
      </c>
      <c r="AE10" s="25">
        <f t="shared" ref="AE10:AE27" si="21">+AC10-Y10</f>
        <v>7644.3785399999906</v>
      </c>
    </row>
    <row r="11" spans="2:31">
      <c r="B11" s="7" t="s">
        <v>15</v>
      </c>
      <c r="C11" s="7" t="s">
        <v>38</v>
      </c>
      <c r="D11" s="9"/>
      <c r="E11" s="8">
        <f>+E39</f>
        <v>-25432</v>
      </c>
      <c r="F11" s="9">
        <f t="shared" si="14"/>
        <v>-3183</v>
      </c>
      <c r="G11" s="9">
        <f t="shared" si="14"/>
        <v>-18536</v>
      </c>
      <c r="H11" s="9">
        <f t="shared" si="14"/>
        <v>-12810</v>
      </c>
      <c r="I11" s="8">
        <f>+I39</f>
        <v>-26836</v>
      </c>
      <c r="J11" s="9">
        <f t="shared" si="15"/>
        <v>-30553</v>
      </c>
      <c r="K11" s="9">
        <f t="shared" si="15"/>
        <v>-43985</v>
      </c>
      <c r="L11" s="9">
        <f t="shared" si="15"/>
        <v>-47191</v>
      </c>
      <c r="M11" s="8">
        <f>+M39</f>
        <v>-33287</v>
      </c>
      <c r="N11" s="9">
        <f t="shared" si="16"/>
        <v>-40639</v>
      </c>
      <c r="O11" s="9">
        <f t="shared" si="16"/>
        <v>-12414</v>
      </c>
      <c r="P11" s="9">
        <f t="shared" si="16"/>
        <v>-36167</v>
      </c>
      <c r="Q11" s="8">
        <f>+Q39</f>
        <v>-38296</v>
      </c>
      <c r="R11" s="8">
        <f t="shared" si="17"/>
        <v>-20836</v>
      </c>
      <c r="S11" s="8">
        <f t="shared" si="17"/>
        <v>-27774</v>
      </c>
      <c r="T11" s="8">
        <f t="shared" si="17"/>
        <v>-38250</v>
      </c>
      <c r="U11" s="8">
        <f>+U39</f>
        <v>-24514</v>
      </c>
      <c r="V11" s="8">
        <f t="shared" si="18"/>
        <v>-28915</v>
      </c>
      <c r="W11" s="8">
        <f t="shared" si="18"/>
        <v>-30486</v>
      </c>
      <c r="X11" s="8">
        <f t="shared" si="18"/>
        <v>-26643</v>
      </c>
      <c r="Y11" s="8">
        <f t="shared" si="4"/>
        <v>-22736</v>
      </c>
      <c r="Z11" s="8">
        <f t="shared" si="18"/>
        <v>-21144</v>
      </c>
      <c r="AA11" s="8">
        <f t="shared" si="18"/>
        <v>-26001</v>
      </c>
      <c r="AB11" s="8">
        <f t="shared" si="18"/>
        <v>-32003</v>
      </c>
      <c r="AC11" s="8">
        <f t="shared" si="19"/>
        <v>-18042</v>
      </c>
      <c r="AD11" s="100">
        <f t="shared" si="20"/>
        <v>-0.20645672061928222</v>
      </c>
      <c r="AE11" s="25">
        <f t="shared" si="21"/>
        <v>4694</v>
      </c>
    </row>
    <row r="12" spans="2:31" ht="15">
      <c r="B12" s="12" t="s">
        <v>16</v>
      </c>
      <c r="C12" s="12" t="s">
        <v>39</v>
      </c>
      <c r="D12" s="13"/>
      <c r="E12" s="13">
        <f>+SUM(E10:E11)</f>
        <v>-116621</v>
      </c>
      <c r="F12" s="13">
        <f t="shared" ref="F12:K12" si="22">+SUM(F10:F11)</f>
        <v>-68677</v>
      </c>
      <c r="G12" s="13">
        <f t="shared" si="22"/>
        <v>-103643</v>
      </c>
      <c r="H12" s="13">
        <f t="shared" si="22"/>
        <v>-110120</v>
      </c>
      <c r="I12" s="13">
        <f>+SUM(I10:I11)</f>
        <v>-113370</v>
      </c>
      <c r="J12" s="13">
        <f t="shared" si="22"/>
        <v>-123338</v>
      </c>
      <c r="K12" s="13">
        <f t="shared" si="22"/>
        <v>-141845</v>
      </c>
      <c r="L12" s="13">
        <f t="shared" ref="L12:S12" si="23">+SUM(L10:L11)</f>
        <v>-150878</v>
      </c>
      <c r="M12" s="13">
        <f t="shared" si="23"/>
        <v>-139066</v>
      </c>
      <c r="N12" s="13">
        <f t="shared" si="23"/>
        <v>-154416</v>
      </c>
      <c r="O12" s="13">
        <f t="shared" si="23"/>
        <v>-124650</v>
      </c>
      <c r="P12" s="13">
        <f t="shared" si="23"/>
        <v>-154886</v>
      </c>
      <c r="Q12" s="13">
        <f t="shared" si="23"/>
        <v>-154506</v>
      </c>
      <c r="R12" s="13">
        <f t="shared" si="23"/>
        <v>-142742</v>
      </c>
      <c r="S12" s="13">
        <f t="shared" si="23"/>
        <v>-146634</v>
      </c>
      <c r="T12" s="13">
        <f t="shared" ref="T12:Y12" si="24">+SUM(T10:T11)</f>
        <v>-167683</v>
      </c>
      <c r="U12" s="13">
        <f t="shared" si="24"/>
        <v>-145714</v>
      </c>
      <c r="V12" s="13">
        <f t="shared" si="24"/>
        <v>-159582</v>
      </c>
      <c r="W12" s="13">
        <f t="shared" si="24"/>
        <v>-161425</v>
      </c>
      <c r="X12" s="13">
        <f t="shared" si="24"/>
        <v>-154036</v>
      </c>
      <c r="Y12" s="13">
        <f t="shared" si="24"/>
        <v>-148190.70963</v>
      </c>
      <c r="Z12" s="13">
        <f t="shared" ref="Z12:AA12" si="25">+SUM(Z10:Z11)</f>
        <v>-154815.29037</v>
      </c>
      <c r="AA12" s="13">
        <f t="shared" si="25"/>
        <v>-159437.47949</v>
      </c>
      <c r="AB12" s="13">
        <f t="shared" ref="AB12:AC12" si="26">+SUM(AB10:AB11)</f>
        <v>-168337.85159999999</v>
      </c>
      <c r="AC12" s="13">
        <f t="shared" si="26"/>
        <v>-135852.33108999999</v>
      </c>
      <c r="AD12" s="101">
        <f t="shared" si="20"/>
        <v>-8.3260135340509911E-2</v>
      </c>
      <c r="AE12" s="102">
        <f t="shared" si="21"/>
        <v>12338.378540000005</v>
      </c>
    </row>
    <row r="13" spans="2:31" ht="15">
      <c r="B13" s="12" t="s">
        <v>17</v>
      </c>
      <c r="C13" s="12" t="s">
        <v>40</v>
      </c>
      <c r="D13" s="13"/>
      <c r="E13" s="13">
        <f>+E9+E12</f>
        <v>46450</v>
      </c>
      <c r="F13" s="13">
        <f t="shared" ref="F13:K13" si="27">+F9+F12</f>
        <v>34983</v>
      </c>
      <c r="G13" s="13">
        <f t="shared" si="27"/>
        <v>42826</v>
      </c>
      <c r="H13" s="13">
        <f t="shared" si="27"/>
        <v>47699</v>
      </c>
      <c r="I13" s="13">
        <f>+I9+I12</f>
        <v>46867</v>
      </c>
      <c r="J13" s="13">
        <f t="shared" si="27"/>
        <v>51997</v>
      </c>
      <c r="K13" s="13">
        <f t="shared" si="27"/>
        <v>49312</v>
      </c>
      <c r="L13" s="13">
        <f t="shared" ref="L13:S13" si="28">+L9+L12</f>
        <v>66569</v>
      </c>
      <c r="M13" s="13">
        <f t="shared" si="28"/>
        <v>57685</v>
      </c>
      <c r="N13" s="13">
        <f t="shared" si="28"/>
        <v>59911</v>
      </c>
      <c r="O13" s="13">
        <f t="shared" si="28"/>
        <v>63192</v>
      </c>
      <c r="P13" s="13">
        <f t="shared" si="28"/>
        <v>61653</v>
      </c>
      <c r="Q13" s="13">
        <f t="shared" si="28"/>
        <v>61942</v>
      </c>
      <c r="R13" s="13">
        <f t="shared" si="28"/>
        <v>64785</v>
      </c>
      <c r="S13" s="13">
        <f t="shared" si="28"/>
        <v>65513</v>
      </c>
      <c r="T13" s="13">
        <f t="shared" ref="T13:Y13" si="29">+T9+T12</f>
        <v>69778</v>
      </c>
      <c r="U13" s="13">
        <f t="shared" si="29"/>
        <v>66740</v>
      </c>
      <c r="V13" s="13">
        <f t="shared" si="29"/>
        <v>67727</v>
      </c>
      <c r="W13" s="13">
        <f t="shared" si="29"/>
        <v>72855</v>
      </c>
      <c r="X13" s="13">
        <f t="shared" si="29"/>
        <v>69120</v>
      </c>
      <c r="Y13" s="13">
        <f t="shared" si="29"/>
        <v>69858</v>
      </c>
      <c r="Z13" s="13">
        <f t="shared" ref="Z13:AA13" si="30">+Z9+Z12</f>
        <v>73441</v>
      </c>
      <c r="AA13" s="13">
        <f t="shared" si="30"/>
        <v>72364.000000000058</v>
      </c>
      <c r="AB13" s="13">
        <f t="shared" ref="AB13:AC13" si="31">+AB9+AB12</f>
        <v>72632.999999999942</v>
      </c>
      <c r="AC13" s="13">
        <f t="shared" si="31"/>
        <v>66527</v>
      </c>
      <c r="AD13" s="101">
        <f t="shared" si="20"/>
        <v>-4.7682441524234842E-2</v>
      </c>
      <c r="AE13" s="102">
        <f t="shared" si="21"/>
        <v>-3331</v>
      </c>
    </row>
    <row r="14" spans="2:31">
      <c r="B14" s="7" t="s">
        <v>18</v>
      </c>
      <c r="C14" s="7" t="s">
        <v>41</v>
      </c>
      <c r="D14" s="9"/>
      <c r="E14" s="8">
        <f>+E42</f>
        <v>-8666</v>
      </c>
      <c r="F14" s="9">
        <f t="shared" ref="F14:H17" si="32">+F42-E42</f>
        <v>-7577</v>
      </c>
      <c r="G14" s="9">
        <f t="shared" si="32"/>
        <v>-9360</v>
      </c>
      <c r="H14" s="9">
        <f t="shared" si="32"/>
        <v>-11637</v>
      </c>
      <c r="I14" s="8">
        <f>+I42</f>
        <v>-9802</v>
      </c>
      <c r="J14" s="9">
        <f>+J42-I42</f>
        <v>-9417</v>
      </c>
      <c r="K14" s="9">
        <f>+K42-J42</f>
        <v>-6144</v>
      </c>
      <c r="L14" s="9">
        <f>+L42-K42</f>
        <v>-12577</v>
      </c>
      <c r="M14" s="8">
        <f>+M42</f>
        <v>-10068</v>
      </c>
      <c r="N14" s="9">
        <f>+N42-M42</f>
        <v>-10745</v>
      </c>
      <c r="O14" s="9">
        <f>+O42-N42</f>
        <v>-15075</v>
      </c>
      <c r="P14" s="9">
        <f>+P42-O42</f>
        <v>-13304</v>
      </c>
      <c r="Q14" s="8">
        <f>+Q42</f>
        <v>-13061</v>
      </c>
      <c r="R14" s="8">
        <f>+R42-Q42</f>
        <v>-12381</v>
      </c>
      <c r="S14" s="8">
        <f>+S42-R42</f>
        <v>-11732</v>
      </c>
      <c r="T14" s="8">
        <f>+T42-S42</f>
        <v>-16556</v>
      </c>
      <c r="U14" s="8">
        <f>+U42</f>
        <v>-12232</v>
      </c>
      <c r="V14" s="8">
        <f t="shared" ref="V14:AB16" si="33">+V42-U42</f>
        <v>-12258</v>
      </c>
      <c r="W14" s="8">
        <f t="shared" si="33"/>
        <v>-13134</v>
      </c>
      <c r="X14" s="8">
        <f t="shared" si="33"/>
        <v>-16003</v>
      </c>
      <c r="Y14" s="8">
        <f t="shared" ref="Y14:Y17" si="34">+Y42</f>
        <v>-12206</v>
      </c>
      <c r="Z14" s="8">
        <f t="shared" si="33"/>
        <v>-13643</v>
      </c>
      <c r="AA14" s="8">
        <f t="shared" si="33"/>
        <v>-14375</v>
      </c>
      <c r="AB14" s="8">
        <f t="shared" si="33"/>
        <v>-18643</v>
      </c>
      <c r="AC14" s="8">
        <f t="shared" ref="AC14:AC17" si="35">+AC42</f>
        <v>-12739</v>
      </c>
      <c r="AD14" s="100">
        <f t="shared" si="20"/>
        <v>4.3667048992298785E-2</v>
      </c>
      <c r="AE14" s="25">
        <f t="shared" si="21"/>
        <v>-533</v>
      </c>
    </row>
    <row r="15" spans="2:31">
      <c r="B15" s="7" t="s">
        <v>19</v>
      </c>
      <c r="C15" s="7" t="s">
        <v>42</v>
      </c>
      <c r="D15" s="9"/>
      <c r="E15" s="8">
        <f>+E43</f>
        <v>-4904</v>
      </c>
      <c r="F15" s="9">
        <f t="shared" si="32"/>
        <v>-2929</v>
      </c>
      <c r="G15" s="9">
        <f t="shared" si="32"/>
        <v>-2339</v>
      </c>
      <c r="H15" s="9">
        <f t="shared" si="32"/>
        <v>-3559</v>
      </c>
      <c r="I15" s="8">
        <f>+I43</f>
        <v>-3140</v>
      </c>
      <c r="J15" s="9">
        <f t="shared" ref="J15:T15" si="36">+J43-I43</f>
        <v>-2986</v>
      </c>
      <c r="K15" s="9">
        <f t="shared" si="36"/>
        <v>-5649</v>
      </c>
      <c r="L15" s="9">
        <f t="shared" si="36"/>
        <v>-4823</v>
      </c>
      <c r="M15" s="8">
        <f>+M43</f>
        <v>-4513</v>
      </c>
      <c r="N15" s="9">
        <f t="shared" si="36"/>
        <v>-4954</v>
      </c>
      <c r="O15" s="9">
        <f t="shared" si="36"/>
        <v>-3862</v>
      </c>
      <c r="P15" s="9">
        <f t="shared" si="36"/>
        <v>-2628</v>
      </c>
      <c r="Q15" s="8">
        <f>+Q43</f>
        <v>-5298</v>
      </c>
      <c r="R15" s="8">
        <f t="shared" si="36"/>
        <v>-6525</v>
      </c>
      <c r="S15" s="8">
        <f t="shared" si="36"/>
        <v>-5929</v>
      </c>
      <c r="T15" s="8">
        <f t="shared" si="36"/>
        <v>-1788</v>
      </c>
      <c r="U15" s="8">
        <f>+U43</f>
        <v>-5147</v>
      </c>
      <c r="V15" s="8">
        <f t="shared" si="33"/>
        <v>-5174</v>
      </c>
      <c r="W15" s="8">
        <f t="shared" si="33"/>
        <v>-6220</v>
      </c>
      <c r="X15" s="8">
        <f t="shared" si="33"/>
        <v>-6120</v>
      </c>
      <c r="Y15" s="8">
        <f t="shared" si="34"/>
        <v>-5944</v>
      </c>
      <c r="Z15" s="8">
        <f t="shared" si="33"/>
        <v>-6285</v>
      </c>
      <c r="AA15" s="8">
        <f t="shared" si="33"/>
        <v>-6349</v>
      </c>
      <c r="AB15" s="8">
        <f t="shared" si="33"/>
        <v>-18157</v>
      </c>
      <c r="AC15" s="8">
        <f t="shared" si="35"/>
        <v>-7502</v>
      </c>
      <c r="AD15" s="100">
        <f t="shared" si="20"/>
        <v>0.26211305518169592</v>
      </c>
      <c r="AE15" s="25">
        <f t="shared" si="21"/>
        <v>-1558</v>
      </c>
    </row>
    <row r="16" spans="2:31">
      <c r="B16" s="7" t="s">
        <v>362</v>
      </c>
      <c r="C16" s="7" t="s">
        <v>340</v>
      </c>
      <c r="D16" s="9"/>
      <c r="E16" s="8">
        <f>+E44</f>
        <v>0</v>
      </c>
      <c r="F16" s="9">
        <f t="shared" si="32"/>
        <v>0</v>
      </c>
      <c r="G16" s="9">
        <f t="shared" si="32"/>
        <v>0</v>
      </c>
      <c r="H16" s="9">
        <f t="shared" si="32"/>
        <v>0</v>
      </c>
      <c r="I16" s="8">
        <f>+I44</f>
        <v>0</v>
      </c>
      <c r="J16" s="9">
        <f t="shared" ref="J16:L17" si="37">+J44-I44</f>
        <v>0</v>
      </c>
      <c r="K16" s="9">
        <f t="shared" si="37"/>
        <v>0</v>
      </c>
      <c r="L16" s="9">
        <f t="shared" si="37"/>
        <v>0</v>
      </c>
      <c r="M16" s="8">
        <f>+M44</f>
        <v>0</v>
      </c>
      <c r="N16" s="9">
        <f t="shared" ref="N16:P17" si="38">+N44-M44</f>
        <v>0</v>
      </c>
      <c r="O16" s="9">
        <f t="shared" si="38"/>
        <v>0</v>
      </c>
      <c r="P16" s="9">
        <f t="shared" si="38"/>
        <v>-4547</v>
      </c>
      <c r="Q16" s="8">
        <f>+Q44</f>
        <v>0</v>
      </c>
      <c r="R16" s="8">
        <f t="shared" ref="R16:T17" si="39">+R44-Q44</f>
        <v>0</v>
      </c>
      <c r="S16" s="8">
        <f t="shared" si="39"/>
        <v>0</v>
      </c>
      <c r="T16" s="8">
        <f t="shared" si="39"/>
        <v>-5700</v>
      </c>
      <c r="U16" s="8">
        <f>+U44</f>
        <v>-1418</v>
      </c>
      <c r="V16" s="8">
        <f t="shared" si="33"/>
        <v>-1365</v>
      </c>
      <c r="W16" s="8">
        <f t="shared" si="33"/>
        <v>-3592</v>
      </c>
      <c r="X16" s="8">
        <f t="shared" si="33"/>
        <v>-2326</v>
      </c>
      <c r="Y16" s="8">
        <f t="shared" si="34"/>
        <v>-2488</v>
      </c>
      <c r="Z16" s="8">
        <f t="shared" si="33"/>
        <v>-2273</v>
      </c>
      <c r="AA16" s="8">
        <f t="shared" si="33"/>
        <v>-4123</v>
      </c>
      <c r="AB16" s="8">
        <f t="shared" si="33"/>
        <v>8884</v>
      </c>
      <c r="AC16" s="8">
        <f t="shared" si="35"/>
        <v>0</v>
      </c>
      <c r="AD16" s="100">
        <f t="shared" si="20"/>
        <v>-1</v>
      </c>
      <c r="AE16" s="25">
        <f t="shared" si="21"/>
        <v>2488</v>
      </c>
    </row>
    <row r="17" spans="2:31">
      <c r="B17" s="7" t="s">
        <v>20</v>
      </c>
      <c r="C17" s="7" t="s">
        <v>43</v>
      </c>
      <c r="D17" s="9"/>
      <c r="E17" s="8">
        <f>+E45</f>
        <v>76</v>
      </c>
      <c r="F17" s="9">
        <f t="shared" si="32"/>
        <v>28</v>
      </c>
      <c r="G17" s="9">
        <f t="shared" si="32"/>
        <v>63</v>
      </c>
      <c r="H17" s="9">
        <f t="shared" si="32"/>
        <v>338</v>
      </c>
      <c r="I17" s="8">
        <f>+I45</f>
        <v>357</v>
      </c>
      <c r="J17" s="9">
        <f t="shared" si="37"/>
        <v>979</v>
      </c>
      <c r="K17" s="9">
        <f t="shared" si="37"/>
        <v>1603</v>
      </c>
      <c r="L17" s="9">
        <f t="shared" si="37"/>
        <v>-1374</v>
      </c>
      <c r="M17" s="8">
        <f>+M45</f>
        <v>178</v>
      </c>
      <c r="N17" s="9">
        <f t="shared" si="38"/>
        <v>274</v>
      </c>
      <c r="O17" s="9">
        <f t="shared" si="38"/>
        <v>163</v>
      </c>
      <c r="P17" s="9">
        <f t="shared" si="38"/>
        <v>126</v>
      </c>
      <c r="Q17" s="8">
        <f>+Q45</f>
        <v>-20</v>
      </c>
      <c r="R17" s="8">
        <f t="shared" si="39"/>
        <v>165</v>
      </c>
      <c r="S17" s="8">
        <f t="shared" si="39"/>
        <v>19</v>
      </c>
      <c r="T17" s="8">
        <f t="shared" si="39"/>
        <v>230</v>
      </c>
      <c r="U17" s="8">
        <f>+U45</f>
        <v>90</v>
      </c>
      <c r="V17" s="8">
        <f>+V45-U45</f>
        <v>1025</v>
      </c>
      <c r="W17" s="8">
        <f>+W45-V45</f>
        <v>521</v>
      </c>
      <c r="X17" s="8">
        <f>+X45-W45</f>
        <v>122</v>
      </c>
      <c r="Y17" s="8">
        <f t="shared" si="34"/>
        <v>295</v>
      </c>
      <c r="Z17" s="8">
        <f>+Z45-Y45</f>
        <v>364</v>
      </c>
      <c r="AA17" s="8">
        <f>+AA45-Z45</f>
        <v>270</v>
      </c>
      <c r="AB17" s="8">
        <f>+AB45-AA45</f>
        <v>712</v>
      </c>
      <c r="AC17" s="8">
        <f t="shared" si="35"/>
        <v>102</v>
      </c>
      <c r="AD17" s="100">
        <f t="shared" si="20"/>
        <v>-0.65423728813559323</v>
      </c>
      <c r="AE17" s="25">
        <f t="shared" si="21"/>
        <v>-193</v>
      </c>
    </row>
    <row r="18" spans="2:31" ht="15">
      <c r="B18" s="12" t="s">
        <v>21</v>
      </c>
      <c r="C18" s="12" t="s">
        <v>44</v>
      </c>
      <c r="D18" s="13"/>
      <c r="E18" s="13">
        <f t="shared" ref="E18:W18" si="40">+SUM(E13:E17)</f>
        <v>32956</v>
      </c>
      <c r="F18" s="13">
        <f t="shared" si="40"/>
        <v>24505</v>
      </c>
      <c r="G18" s="13">
        <f t="shared" si="40"/>
        <v>31190</v>
      </c>
      <c r="H18" s="13">
        <f t="shared" si="40"/>
        <v>32841</v>
      </c>
      <c r="I18" s="13">
        <f t="shared" si="40"/>
        <v>34282</v>
      </c>
      <c r="J18" s="13">
        <f t="shared" si="40"/>
        <v>40573</v>
      </c>
      <c r="K18" s="13">
        <f t="shared" si="40"/>
        <v>39122</v>
      </c>
      <c r="L18" s="13">
        <f t="shared" si="40"/>
        <v>47795</v>
      </c>
      <c r="M18" s="13">
        <f t="shared" si="40"/>
        <v>43282</v>
      </c>
      <c r="N18" s="13">
        <f t="shared" si="40"/>
        <v>44486</v>
      </c>
      <c r="O18" s="13">
        <f t="shared" si="40"/>
        <v>44418</v>
      </c>
      <c r="P18" s="13">
        <f t="shared" si="40"/>
        <v>41300</v>
      </c>
      <c r="Q18" s="13">
        <f t="shared" si="40"/>
        <v>43563</v>
      </c>
      <c r="R18" s="13">
        <f t="shared" si="40"/>
        <v>46044</v>
      </c>
      <c r="S18" s="13">
        <f t="shared" si="40"/>
        <v>47871</v>
      </c>
      <c r="T18" s="13">
        <f t="shared" si="40"/>
        <v>45964</v>
      </c>
      <c r="U18" s="13">
        <f t="shared" si="40"/>
        <v>48033</v>
      </c>
      <c r="V18" s="13">
        <f t="shared" si="40"/>
        <v>49955</v>
      </c>
      <c r="W18" s="13">
        <f t="shared" si="40"/>
        <v>50430</v>
      </c>
      <c r="X18" s="13">
        <f t="shared" ref="X18:AC18" si="41">+SUM(X13:X17)</f>
        <v>44793</v>
      </c>
      <c r="Y18" s="13">
        <f t="shared" si="41"/>
        <v>49515</v>
      </c>
      <c r="Z18" s="13">
        <f t="shared" si="41"/>
        <v>51604</v>
      </c>
      <c r="AA18" s="13">
        <f t="shared" si="41"/>
        <v>47787.000000000058</v>
      </c>
      <c r="AB18" s="13">
        <f t="shared" si="41"/>
        <v>45428.999999999942</v>
      </c>
      <c r="AC18" s="13">
        <f t="shared" si="41"/>
        <v>46388</v>
      </c>
      <c r="AD18" s="100">
        <f t="shared" si="20"/>
        <v>-6.3152580026254679E-2</v>
      </c>
      <c r="AE18" s="25">
        <f t="shared" si="21"/>
        <v>-3127</v>
      </c>
    </row>
    <row r="19" spans="2:31">
      <c r="B19" s="7" t="s">
        <v>22</v>
      </c>
      <c r="C19" s="7" t="s">
        <v>45</v>
      </c>
      <c r="D19" s="9"/>
      <c r="E19" s="8">
        <f>+E47</f>
        <v>536</v>
      </c>
      <c r="F19" s="9">
        <f t="shared" ref="F19:H20" si="42">+F47-E47</f>
        <v>845</v>
      </c>
      <c r="G19" s="9">
        <f t="shared" si="42"/>
        <v>983</v>
      </c>
      <c r="H19" s="9">
        <f t="shared" si="42"/>
        <v>869</v>
      </c>
      <c r="I19" s="8">
        <f>+I47</f>
        <v>926</v>
      </c>
      <c r="J19" s="9">
        <f t="shared" ref="J19:T21" si="43">+J47-I47</f>
        <v>465</v>
      </c>
      <c r="K19" s="9">
        <f t="shared" si="43"/>
        <v>864</v>
      </c>
      <c r="L19" s="9">
        <f t="shared" si="43"/>
        <v>149</v>
      </c>
      <c r="M19" s="8">
        <f>+M47</f>
        <v>364</v>
      </c>
      <c r="N19" s="9">
        <f t="shared" si="43"/>
        <v>606</v>
      </c>
      <c r="O19" s="9">
        <f t="shared" si="43"/>
        <v>480</v>
      </c>
      <c r="P19" s="9">
        <f t="shared" si="43"/>
        <v>12471</v>
      </c>
      <c r="Q19" s="8">
        <f>+Q47</f>
        <v>3498</v>
      </c>
      <c r="R19" s="8">
        <f t="shared" si="43"/>
        <v>-1534</v>
      </c>
      <c r="S19" s="8">
        <f t="shared" si="43"/>
        <v>410</v>
      </c>
      <c r="T19" s="8">
        <f t="shared" si="43"/>
        <v>-1160</v>
      </c>
      <c r="U19" s="10">
        <f>+U47</f>
        <v>127.47469</v>
      </c>
      <c r="V19" s="10">
        <f>+V47-U47</f>
        <v>33.070890000000006</v>
      </c>
      <c r="W19" s="10">
        <f>+W47-V47</f>
        <v>422.70231999999999</v>
      </c>
      <c r="X19" s="10">
        <f>+X47-W47</f>
        <v>83.752100000000041</v>
      </c>
      <c r="Y19" s="8">
        <f t="shared" ref="Y19:Y21" si="44">+Y47</f>
        <v>188</v>
      </c>
      <c r="Z19" s="8">
        <f>+Z47-Y47</f>
        <v>292</v>
      </c>
      <c r="AA19" s="8">
        <f>+AA47-Z47</f>
        <v>7130</v>
      </c>
      <c r="AB19" s="8">
        <f>+AB47-AA47</f>
        <v>415</v>
      </c>
      <c r="AC19" s="8">
        <f t="shared" ref="AC19:AC22" si="45">+AC47</f>
        <v>177</v>
      </c>
      <c r="AD19" s="100">
        <f t="shared" si="20"/>
        <v>-5.8510638297872286E-2</v>
      </c>
      <c r="AE19" s="25">
        <f t="shared" si="21"/>
        <v>-11</v>
      </c>
    </row>
    <row r="20" spans="2:31">
      <c r="B20" s="7" t="s">
        <v>23</v>
      </c>
      <c r="C20" s="7" t="s">
        <v>46</v>
      </c>
      <c r="D20" s="9"/>
      <c r="E20" s="8">
        <f>+E48</f>
        <v>-6396</v>
      </c>
      <c r="F20" s="9">
        <f t="shared" si="42"/>
        <v>-7047</v>
      </c>
      <c r="G20" s="9">
        <f t="shared" si="42"/>
        <v>-6342</v>
      </c>
      <c r="H20" s="9">
        <f t="shared" si="42"/>
        <v>-6379</v>
      </c>
      <c r="I20" s="8">
        <f>+I48</f>
        <v>-6617</v>
      </c>
      <c r="J20" s="9">
        <f t="shared" si="43"/>
        <v>-5748</v>
      </c>
      <c r="K20" s="9">
        <f t="shared" si="43"/>
        <v>-6351</v>
      </c>
      <c r="L20" s="9">
        <f t="shared" si="43"/>
        <v>-6506</v>
      </c>
      <c r="M20" s="8">
        <f>+M48</f>
        <v>-7837</v>
      </c>
      <c r="N20" s="9">
        <f t="shared" si="43"/>
        <v>-8214</v>
      </c>
      <c r="O20" s="9">
        <f t="shared" si="43"/>
        <v>-10066</v>
      </c>
      <c r="P20" s="9">
        <f t="shared" si="43"/>
        <v>-12360</v>
      </c>
      <c r="Q20" s="8">
        <f>+Q48</f>
        <v>-10944</v>
      </c>
      <c r="R20" s="8">
        <f t="shared" si="43"/>
        <v>-5432</v>
      </c>
      <c r="S20" s="8">
        <f t="shared" si="43"/>
        <v>-9928</v>
      </c>
      <c r="T20" s="8">
        <f t="shared" si="43"/>
        <v>-9202</v>
      </c>
      <c r="U20" s="10">
        <f>+U48</f>
        <v>-9170</v>
      </c>
      <c r="V20" s="10">
        <f t="shared" ref="V20:AB21" si="46">+V48-U48</f>
        <v>-9896.4544199999982</v>
      </c>
      <c r="W20" s="10">
        <f t="shared" si="46"/>
        <v>-10664.79348</v>
      </c>
      <c r="X20" s="10">
        <f t="shared" si="46"/>
        <v>-11088.752100000002</v>
      </c>
      <c r="Y20" s="8">
        <f t="shared" si="44"/>
        <v>-10164</v>
      </c>
      <c r="Z20" s="8">
        <f t="shared" si="46"/>
        <v>-10270</v>
      </c>
      <c r="AA20" s="8">
        <f t="shared" si="46"/>
        <v>-12809</v>
      </c>
      <c r="AB20" s="8">
        <f t="shared" si="46"/>
        <v>-12983</v>
      </c>
      <c r="AC20" s="8">
        <f t="shared" si="45"/>
        <v>-12804</v>
      </c>
      <c r="AD20" s="100">
        <f t="shared" si="20"/>
        <v>0.25974025974025983</v>
      </c>
      <c r="AE20" s="25">
        <f t="shared" si="21"/>
        <v>-2640</v>
      </c>
    </row>
    <row r="21" spans="2:31">
      <c r="B21" s="7" t="s">
        <v>24</v>
      </c>
      <c r="C21" s="7" t="s">
        <v>47</v>
      </c>
      <c r="D21" s="9"/>
      <c r="E21" s="8">
        <f>+E49</f>
        <v>-1184</v>
      </c>
      <c r="F21" s="9">
        <f>+F49-E49</f>
        <v>990</v>
      </c>
      <c r="G21" s="9">
        <f>+G49-F49</f>
        <v>394</v>
      </c>
      <c r="H21" s="9">
        <f>+H49-G49</f>
        <v>-351</v>
      </c>
      <c r="I21" s="8">
        <f>+I49</f>
        <v>-347</v>
      </c>
      <c r="J21" s="9">
        <f t="shared" si="43"/>
        <v>286</v>
      </c>
      <c r="K21" s="9">
        <f t="shared" si="43"/>
        <v>-245</v>
      </c>
      <c r="L21" s="9">
        <f t="shared" si="43"/>
        <v>-234</v>
      </c>
      <c r="M21" s="8">
        <f>+M49</f>
        <v>806</v>
      </c>
      <c r="N21" s="9">
        <f t="shared" si="43"/>
        <v>51</v>
      </c>
      <c r="O21" s="9">
        <f t="shared" si="43"/>
        <v>554</v>
      </c>
      <c r="P21" s="9">
        <f t="shared" si="43"/>
        <v>201</v>
      </c>
      <c r="Q21" s="8">
        <f>+Q49</f>
        <v>996</v>
      </c>
      <c r="R21" s="8">
        <f t="shared" si="43"/>
        <v>189</v>
      </c>
      <c r="S21" s="8">
        <f t="shared" si="43"/>
        <v>-1905</v>
      </c>
      <c r="T21" s="8">
        <f t="shared" si="43"/>
        <v>-1318</v>
      </c>
      <c r="U21" s="10">
        <f>+U49</f>
        <v>-528</v>
      </c>
      <c r="V21" s="10">
        <f t="shared" si="46"/>
        <v>-94</v>
      </c>
      <c r="W21" s="10">
        <f t="shared" si="46"/>
        <v>261</v>
      </c>
      <c r="X21" s="10">
        <f t="shared" si="46"/>
        <v>-252</v>
      </c>
      <c r="Y21" s="8">
        <f t="shared" si="44"/>
        <v>-146</v>
      </c>
      <c r="Z21" s="8">
        <f t="shared" si="46"/>
        <v>-790</v>
      </c>
      <c r="AA21" s="8">
        <f t="shared" si="46"/>
        <v>-428</v>
      </c>
      <c r="AB21" s="8">
        <f>+AB49-AA49</f>
        <v>1031</v>
      </c>
      <c r="AC21" s="8">
        <f t="shared" si="45"/>
        <v>1247</v>
      </c>
      <c r="AD21" s="100">
        <f t="shared" si="20"/>
        <v>-9.5410958904109595</v>
      </c>
      <c r="AE21" s="25">
        <f t="shared" si="21"/>
        <v>1393</v>
      </c>
    </row>
    <row r="22" spans="2:31" ht="15">
      <c r="B22" s="12" t="s">
        <v>25</v>
      </c>
      <c r="C22" s="12" t="s">
        <v>48</v>
      </c>
      <c r="D22" s="13"/>
      <c r="E22" s="34">
        <f t="shared" ref="E22:K22" si="47">+SUM(E19:E21)</f>
        <v>-7044</v>
      </c>
      <c r="F22" s="13">
        <f t="shared" si="47"/>
        <v>-5212</v>
      </c>
      <c r="G22" s="13">
        <f t="shared" si="47"/>
        <v>-4965</v>
      </c>
      <c r="H22" s="13">
        <f t="shared" si="47"/>
        <v>-5861</v>
      </c>
      <c r="I22" s="34">
        <f t="shared" si="47"/>
        <v>-6038</v>
      </c>
      <c r="J22" s="13">
        <f t="shared" si="47"/>
        <v>-4997</v>
      </c>
      <c r="K22" s="13">
        <f t="shared" si="47"/>
        <v>-5732</v>
      </c>
      <c r="L22" s="13">
        <f t="shared" ref="L22:S22" si="48">+SUM(L19:L21)</f>
        <v>-6591</v>
      </c>
      <c r="M22" s="34">
        <f t="shared" si="48"/>
        <v>-6667</v>
      </c>
      <c r="N22" s="13">
        <f t="shared" si="48"/>
        <v>-7557</v>
      </c>
      <c r="O22" s="13">
        <f t="shared" si="48"/>
        <v>-9032</v>
      </c>
      <c r="P22" s="13">
        <f t="shared" si="48"/>
        <v>312</v>
      </c>
      <c r="Q22" s="34">
        <f t="shared" si="48"/>
        <v>-6450</v>
      </c>
      <c r="R22" s="34">
        <f t="shared" si="48"/>
        <v>-6777</v>
      </c>
      <c r="S22" s="34">
        <f t="shared" si="48"/>
        <v>-11423</v>
      </c>
      <c r="T22" s="34">
        <f t="shared" ref="T22:Y22" si="49">+SUM(T19:T21)</f>
        <v>-11680</v>
      </c>
      <c r="U22" s="34">
        <f t="shared" si="49"/>
        <v>-9570.5253100000009</v>
      </c>
      <c r="V22" s="34">
        <f t="shared" si="49"/>
        <v>-9957.3835299999973</v>
      </c>
      <c r="W22" s="34">
        <f t="shared" si="49"/>
        <v>-9981.0911599999999</v>
      </c>
      <c r="X22" s="34">
        <f t="shared" si="49"/>
        <v>-11257.000000000002</v>
      </c>
      <c r="Y22" s="34">
        <f t="shared" si="49"/>
        <v>-10122</v>
      </c>
      <c r="Z22" s="34">
        <f t="shared" ref="Z22:AA22" si="50">+SUM(Z19:Z21)</f>
        <v>-10768</v>
      </c>
      <c r="AA22" s="34">
        <f t="shared" si="50"/>
        <v>-6107</v>
      </c>
      <c r="AB22" s="34">
        <f t="shared" ref="AB22" si="51">+SUM(AB19:AB21)</f>
        <v>-11537</v>
      </c>
      <c r="AC22" s="34">
        <f t="shared" si="45"/>
        <v>-11380</v>
      </c>
      <c r="AD22" s="100">
        <f t="shared" si="20"/>
        <v>0.12428373839162221</v>
      </c>
      <c r="AE22" s="25">
        <f t="shared" si="21"/>
        <v>-1258</v>
      </c>
    </row>
    <row r="23" spans="2:31" ht="15">
      <c r="B23" s="12" t="s">
        <v>26</v>
      </c>
      <c r="C23" s="12" t="s">
        <v>49</v>
      </c>
      <c r="D23" s="13"/>
      <c r="E23" s="13">
        <f t="shared" ref="E23:V23" si="52">+E18+E22</f>
        <v>25912</v>
      </c>
      <c r="F23" s="13">
        <f t="shared" si="52"/>
        <v>19293</v>
      </c>
      <c r="G23" s="13">
        <f t="shared" si="52"/>
        <v>26225</v>
      </c>
      <c r="H23" s="13">
        <f t="shared" si="52"/>
        <v>26980</v>
      </c>
      <c r="I23" s="13">
        <f t="shared" si="52"/>
        <v>28244</v>
      </c>
      <c r="J23" s="13">
        <f t="shared" si="52"/>
        <v>35576</v>
      </c>
      <c r="K23" s="13">
        <f t="shared" si="52"/>
        <v>33390</v>
      </c>
      <c r="L23" s="13">
        <f t="shared" si="52"/>
        <v>41204</v>
      </c>
      <c r="M23" s="13">
        <f t="shared" si="52"/>
        <v>36615</v>
      </c>
      <c r="N23" s="13">
        <f t="shared" si="52"/>
        <v>36929</v>
      </c>
      <c r="O23" s="13">
        <f t="shared" si="52"/>
        <v>35386</v>
      </c>
      <c r="P23" s="13">
        <f t="shared" si="52"/>
        <v>41612</v>
      </c>
      <c r="Q23" s="13">
        <f t="shared" si="52"/>
        <v>37113</v>
      </c>
      <c r="R23" s="13">
        <f t="shared" si="52"/>
        <v>39267</v>
      </c>
      <c r="S23" s="13">
        <f t="shared" si="52"/>
        <v>36448</v>
      </c>
      <c r="T23" s="13">
        <f t="shared" si="52"/>
        <v>34284</v>
      </c>
      <c r="U23" s="13">
        <f t="shared" si="52"/>
        <v>38462.474690000003</v>
      </c>
      <c r="V23" s="13">
        <f t="shared" si="52"/>
        <v>39997.616470000001</v>
      </c>
      <c r="W23" s="13">
        <f t="shared" ref="W23:AB23" si="53">+W18+W22</f>
        <v>40448.908840000004</v>
      </c>
      <c r="X23" s="13">
        <f t="shared" si="53"/>
        <v>33536</v>
      </c>
      <c r="Y23" s="13">
        <f t="shared" si="53"/>
        <v>39393</v>
      </c>
      <c r="Z23" s="13">
        <f t="shared" si="53"/>
        <v>40836</v>
      </c>
      <c r="AA23" s="13">
        <f t="shared" si="53"/>
        <v>41680.000000000058</v>
      </c>
      <c r="AB23" s="13">
        <f t="shared" si="53"/>
        <v>33891.999999999942</v>
      </c>
      <c r="AC23" s="13">
        <f t="shared" ref="AC23" si="54">+AC18+AC22</f>
        <v>35008</v>
      </c>
      <c r="AD23" s="100">
        <f t="shared" si="20"/>
        <v>-0.11131419287690703</v>
      </c>
      <c r="AE23" s="25">
        <f t="shared" si="21"/>
        <v>-4385</v>
      </c>
    </row>
    <row r="24" spans="2:31">
      <c r="B24" s="7" t="s">
        <v>27</v>
      </c>
      <c r="C24" s="7" t="s">
        <v>50</v>
      </c>
      <c r="D24" s="9"/>
      <c r="E24" s="8">
        <f>+E52</f>
        <v>-6618</v>
      </c>
      <c r="F24" s="9">
        <f>+F52-E52</f>
        <v>-5620</v>
      </c>
      <c r="G24" s="9">
        <f>+G52-F52</f>
        <v>-8514</v>
      </c>
      <c r="H24" s="9">
        <f>+H52-G52</f>
        <v>-8116</v>
      </c>
      <c r="I24" s="8">
        <f>+I52</f>
        <v>-8859</v>
      </c>
      <c r="J24" s="9">
        <f>+J52-I52</f>
        <v>-10576</v>
      </c>
      <c r="K24" s="9">
        <f>+K52-J52</f>
        <v>-10103</v>
      </c>
      <c r="L24" s="9">
        <f>+L52-K52</f>
        <v>-13181</v>
      </c>
      <c r="M24" s="8">
        <f>+M52</f>
        <v>-11563</v>
      </c>
      <c r="N24" s="9">
        <f>+N52-M52</f>
        <v>-11318</v>
      </c>
      <c r="O24" s="9">
        <f>+O52-N52</f>
        <v>-11310</v>
      </c>
      <c r="P24" s="9">
        <f>+P52-O52</f>
        <v>-14029</v>
      </c>
      <c r="Q24" s="8">
        <f>+Q52</f>
        <v>-12066</v>
      </c>
      <c r="R24" s="8">
        <f>+R52-Q52</f>
        <v>-11714</v>
      </c>
      <c r="S24" s="8">
        <f>+S52-R52</f>
        <v>-11096</v>
      </c>
      <c r="T24" s="8">
        <f>+T52-S52</f>
        <v>-10736</v>
      </c>
      <c r="U24" s="10">
        <f>+U52</f>
        <v>-11692</v>
      </c>
      <c r="V24" s="10">
        <f>+V52-U52</f>
        <v>-12016</v>
      </c>
      <c r="W24" s="10">
        <f>+W52-V52</f>
        <v>-12503</v>
      </c>
      <c r="X24" s="10">
        <f>+X52-W52</f>
        <v>-9625</v>
      </c>
      <c r="Y24" s="8">
        <f>+Y52</f>
        <v>-12284</v>
      </c>
      <c r="Z24" s="8">
        <f>+Z52-Y52</f>
        <v>-12552</v>
      </c>
      <c r="AA24" s="8">
        <f>+AA52-Z52</f>
        <v>-12519</v>
      </c>
      <c r="AB24" s="8">
        <f>+AB52-AA52</f>
        <v>-10410</v>
      </c>
      <c r="AC24" s="8">
        <f>+AC52</f>
        <v>-11159</v>
      </c>
      <c r="AD24" s="100">
        <f t="shared" si="20"/>
        <v>-9.1582546401823506E-2</v>
      </c>
      <c r="AE24" s="25">
        <f t="shared" si="21"/>
        <v>1125</v>
      </c>
    </row>
    <row r="25" spans="2:31" ht="15">
      <c r="B25" s="14" t="s">
        <v>28</v>
      </c>
      <c r="C25" s="14" t="s">
        <v>51</v>
      </c>
      <c r="D25" s="15"/>
      <c r="E25" s="15">
        <f>+E24+E23</f>
        <v>19294</v>
      </c>
      <c r="F25" s="15">
        <f t="shared" ref="F25:K25" si="55">+F24+F23</f>
        <v>13673</v>
      </c>
      <c r="G25" s="15">
        <f t="shared" si="55"/>
        <v>17711</v>
      </c>
      <c r="H25" s="15">
        <f t="shared" si="55"/>
        <v>18864</v>
      </c>
      <c r="I25" s="15">
        <f>+I24+I23</f>
        <v>19385</v>
      </c>
      <c r="J25" s="15">
        <f t="shared" si="55"/>
        <v>25000</v>
      </c>
      <c r="K25" s="15">
        <f t="shared" si="55"/>
        <v>23287</v>
      </c>
      <c r="L25" s="15">
        <f t="shared" ref="L25:S25" si="56">+L24+L23</f>
        <v>28023</v>
      </c>
      <c r="M25" s="15">
        <f t="shared" si="56"/>
        <v>25052</v>
      </c>
      <c r="N25" s="15">
        <f t="shared" si="56"/>
        <v>25611</v>
      </c>
      <c r="O25" s="15">
        <f t="shared" si="56"/>
        <v>24076</v>
      </c>
      <c r="P25" s="15">
        <f t="shared" si="56"/>
        <v>27583</v>
      </c>
      <c r="Q25" s="15">
        <f t="shared" si="56"/>
        <v>25047</v>
      </c>
      <c r="R25" s="15">
        <f t="shared" si="56"/>
        <v>27553</v>
      </c>
      <c r="S25" s="15">
        <f t="shared" si="56"/>
        <v>25352</v>
      </c>
      <c r="T25" s="15">
        <f t="shared" ref="T25:Y25" si="57">+T24+T23</f>
        <v>23548</v>
      </c>
      <c r="U25" s="13">
        <f t="shared" si="57"/>
        <v>26770.474690000003</v>
      </c>
      <c r="V25" s="13">
        <f t="shared" si="57"/>
        <v>27981.616470000001</v>
      </c>
      <c r="W25" s="13">
        <f t="shared" si="57"/>
        <v>27945.908840000004</v>
      </c>
      <c r="X25" s="13">
        <f t="shared" si="57"/>
        <v>23911</v>
      </c>
      <c r="Y25" s="13">
        <f t="shared" si="57"/>
        <v>27109</v>
      </c>
      <c r="Z25" s="13">
        <f t="shared" ref="Z25:AA25" si="58">+Z24+Z23</f>
        <v>28284</v>
      </c>
      <c r="AA25" s="13">
        <f t="shared" si="58"/>
        <v>29161.000000000058</v>
      </c>
      <c r="AB25" s="13">
        <f t="shared" ref="AB25:AC25" si="59">+AB24+AB23</f>
        <v>23481.999999999942</v>
      </c>
      <c r="AC25" s="13">
        <f t="shared" si="59"/>
        <v>23849</v>
      </c>
      <c r="AD25" s="100">
        <f t="shared" si="20"/>
        <v>-0.12025526577889267</v>
      </c>
      <c r="AE25" s="25">
        <f t="shared" si="21"/>
        <v>-3260</v>
      </c>
    </row>
    <row r="26" spans="2:31" ht="15">
      <c r="B26" s="14" t="s">
        <v>29</v>
      </c>
      <c r="C26" s="14" t="s">
        <v>52</v>
      </c>
      <c r="D26" s="15"/>
      <c r="E26" s="15">
        <f>+E54</f>
        <v>-1333</v>
      </c>
      <c r="F26" s="15">
        <f>+F54-E54</f>
        <v>3552</v>
      </c>
      <c r="G26" s="15">
        <f>+G54-F54</f>
        <v>943</v>
      </c>
      <c r="H26" s="15">
        <f>+H54-G54</f>
        <v>1970</v>
      </c>
      <c r="I26" s="15">
        <f>+I54</f>
        <v>82</v>
      </c>
      <c r="J26" s="15">
        <f>+J54-I54</f>
        <v>-3233</v>
      </c>
      <c r="K26" s="15">
        <f>+K54-J54</f>
        <v>-7241</v>
      </c>
      <c r="L26" s="15">
        <f>+L54-K54</f>
        <v>4283</v>
      </c>
      <c r="M26" s="15">
        <f>+M54</f>
        <v>4791</v>
      </c>
      <c r="N26" s="15">
        <f t="shared" ref="N26:T26" si="60">+N54-M54</f>
        <v>4994</v>
      </c>
      <c r="O26" s="15">
        <f t="shared" si="60"/>
        <v>25884</v>
      </c>
      <c r="P26" s="15">
        <f t="shared" si="60"/>
        <v>2165</v>
      </c>
      <c r="Q26" s="15">
        <f>+Q54</f>
        <v>-8372</v>
      </c>
      <c r="R26" s="15">
        <f t="shared" si="60"/>
        <v>9295</v>
      </c>
      <c r="S26" s="15">
        <f t="shared" si="60"/>
        <v>7206</v>
      </c>
      <c r="T26" s="15">
        <f t="shared" si="60"/>
        <v>-16630</v>
      </c>
      <c r="U26" s="15">
        <f>+U54</f>
        <v>4799</v>
      </c>
      <c r="V26" s="15">
        <f>+V54-U54</f>
        <v>712</v>
      </c>
      <c r="W26" s="15">
        <f>+W54-V54</f>
        <v>-11520</v>
      </c>
      <c r="X26" s="15">
        <f>+X54-W54</f>
        <v>7063</v>
      </c>
      <c r="Y26" s="15">
        <f>+Y54</f>
        <v>-7131</v>
      </c>
      <c r="Z26" s="15">
        <f>+Z54-Y54</f>
        <v>-3974</v>
      </c>
      <c r="AA26" s="15">
        <f>+AA54-Z54</f>
        <v>-6435</v>
      </c>
      <c r="AB26" s="15">
        <f>+AB54-AA54</f>
        <v>-342</v>
      </c>
      <c r="AC26" s="15">
        <f>+AC54</f>
        <v>-1569</v>
      </c>
      <c r="AD26" s="100">
        <f t="shared" si="20"/>
        <v>-0.77997475809844341</v>
      </c>
      <c r="AE26" s="25">
        <f t="shared" si="21"/>
        <v>5562</v>
      </c>
    </row>
    <row r="27" spans="2:31" ht="15">
      <c r="B27" s="12" t="s">
        <v>30</v>
      </c>
      <c r="C27" s="12" t="s">
        <v>53</v>
      </c>
      <c r="D27" s="15"/>
      <c r="E27" s="15">
        <f t="shared" ref="E27:K27" si="61">+E25+E26</f>
        <v>17961</v>
      </c>
      <c r="F27" s="15">
        <f t="shared" si="61"/>
        <v>17225</v>
      </c>
      <c r="G27" s="15">
        <f t="shared" si="61"/>
        <v>18654</v>
      </c>
      <c r="H27" s="15">
        <f t="shared" si="61"/>
        <v>20834</v>
      </c>
      <c r="I27" s="15">
        <f t="shared" si="61"/>
        <v>19467</v>
      </c>
      <c r="J27" s="15">
        <f t="shared" si="61"/>
        <v>21767</v>
      </c>
      <c r="K27" s="15">
        <f t="shared" si="61"/>
        <v>16046</v>
      </c>
      <c r="L27" s="15">
        <f t="shared" ref="L27:S27" si="62">+L25+L26</f>
        <v>32306</v>
      </c>
      <c r="M27" s="15">
        <f t="shared" si="62"/>
        <v>29843</v>
      </c>
      <c r="N27" s="15">
        <f t="shared" si="62"/>
        <v>30605</v>
      </c>
      <c r="O27" s="15">
        <f t="shared" si="62"/>
        <v>49960</v>
      </c>
      <c r="P27" s="15">
        <f t="shared" si="62"/>
        <v>29748</v>
      </c>
      <c r="Q27" s="15">
        <f t="shared" si="62"/>
        <v>16675</v>
      </c>
      <c r="R27" s="15">
        <f t="shared" si="62"/>
        <v>36848</v>
      </c>
      <c r="S27" s="15">
        <f t="shared" si="62"/>
        <v>32558</v>
      </c>
      <c r="T27" s="15">
        <f t="shared" ref="T27:Y27" si="63">+T25+T26</f>
        <v>6918</v>
      </c>
      <c r="U27" s="15">
        <f t="shared" si="63"/>
        <v>31569.474690000003</v>
      </c>
      <c r="V27" s="15">
        <f t="shared" si="63"/>
        <v>28693.616470000001</v>
      </c>
      <c r="W27" s="15">
        <f t="shared" si="63"/>
        <v>16425.908840000004</v>
      </c>
      <c r="X27" s="15">
        <f t="shared" si="63"/>
        <v>30974</v>
      </c>
      <c r="Y27" s="15">
        <f t="shared" si="63"/>
        <v>19978</v>
      </c>
      <c r="Z27" s="15">
        <f t="shared" ref="Z27:AA27" si="64">+Z25+Z26</f>
        <v>24310</v>
      </c>
      <c r="AA27" s="15">
        <f t="shared" si="64"/>
        <v>22726.000000000058</v>
      </c>
      <c r="AB27" s="15">
        <f t="shared" ref="AB27:AC27" si="65">+AB25+AB26</f>
        <v>23139.999999999942</v>
      </c>
      <c r="AC27" s="15">
        <f t="shared" si="65"/>
        <v>22280</v>
      </c>
      <c r="AD27" s="100">
        <f t="shared" si="20"/>
        <v>0.11522674942436684</v>
      </c>
      <c r="AE27" s="25">
        <f t="shared" si="21"/>
        <v>2302</v>
      </c>
    </row>
    <row r="28" spans="2:31">
      <c r="B28" s="7"/>
      <c r="C28" s="7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2:31">
      <c r="B29" s="7"/>
      <c r="C29" s="7"/>
      <c r="D29" s="9"/>
      <c r="E29" s="8"/>
      <c r="F29" s="9"/>
      <c r="G29" s="9"/>
      <c r="H29" s="9"/>
      <c r="I29" s="8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2:31">
      <c r="B30" s="7"/>
      <c r="C30" s="7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2:31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2:31">
      <c r="X32" s="25"/>
    </row>
    <row r="33" spans="2:29" ht="15">
      <c r="B33" s="28" t="s">
        <v>201</v>
      </c>
      <c r="C33" s="28" t="s">
        <v>202</v>
      </c>
      <c r="D33" s="6" t="s">
        <v>1</v>
      </c>
      <c r="E33" s="6" t="s">
        <v>2</v>
      </c>
      <c r="F33" s="6" t="s">
        <v>3</v>
      </c>
      <c r="G33" s="6" t="s">
        <v>4</v>
      </c>
      <c r="H33" s="6" t="s">
        <v>5</v>
      </c>
      <c r="I33" s="6" t="s">
        <v>6</v>
      </c>
      <c r="J33" s="6" t="s">
        <v>7</v>
      </c>
      <c r="K33" s="6" t="s">
        <v>207</v>
      </c>
      <c r="L33" s="6" t="s">
        <v>329</v>
      </c>
      <c r="M33" s="6" t="s">
        <v>330</v>
      </c>
      <c r="N33" s="6" t="s">
        <v>332</v>
      </c>
      <c r="O33" s="6" t="s">
        <v>333</v>
      </c>
      <c r="P33" s="6" t="s">
        <v>338</v>
      </c>
      <c r="Q33" s="6" t="s">
        <v>341</v>
      </c>
      <c r="R33" s="6" t="s">
        <v>342</v>
      </c>
      <c r="S33" s="6" t="s">
        <v>343</v>
      </c>
      <c r="T33" s="6" t="s">
        <v>344</v>
      </c>
      <c r="U33" s="6" t="s">
        <v>351</v>
      </c>
      <c r="V33" s="6" t="s">
        <v>354</v>
      </c>
      <c r="W33" s="6" t="s">
        <v>356</v>
      </c>
      <c r="X33" s="6" t="s">
        <v>360</v>
      </c>
      <c r="Y33" s="6" t="str">
        <f>+$Y$5</f>
        <v>1Q25</v>
      </c>
      <c r="Z33" s="6" t="str">
        <f>+Z$5</f>
        <v>2Q25</v>
      </c>
      <c r="AA33" s="6" t="str">
        <f>+AA$5</f>
        <v>3Q25</v>
      </c>
      <c r="AB33" s="6" t="str">
        <f>+AB5</f>
        <v>4Q25</v>
      </c>
      <c r="AC33" s="6" t="str">
        <f>+AC5</f>
        <v>1Q26</v>
      </c>
    </row>
    <row r="34" spans="2:29">
      <c r="B34" s="7" t="s">
        <v>10</v>
      </c>
      <c r="C34" s="7" t="s">
        <v>31</v>
      </c>
      <c r="D34" s="32">
        <v>589111</v>
      </c>
      <c r="E34" s="32">
        <v>134212</v>
      </c>
      <c r="F34" s="32">
        <v>232404</v>
      </c>
      <c r="G34" s="32">
        <v>357982</v>
      </c>
      <c r="H34" s="32">
        <v>499888</v>
      </c>
      <c r="I34" s="32">
        <v>130351</v>
      </c>
      <c r="J34" s="32">
        <v>271627</v>
      </c>
      <c r="K34" s="32">
        <v>414757</v>
      </c>
      <c r="L34" s="32">
        <v>577679</v>
      </c>
      <c r="M34" s="32">
        <v>159867</v>
      </c>
      <c r="N34" s="32">
        <v>329464</v>
      </c>
      <c r="O34" s="32">
        <v>499802</v>
      </c>
      <c r="P34" s="32">
        <v>674759</v>
      </c>
      <c r="Q34" s="32">
        <v>174879</v>
      </c>
      <c r="R34" s="32">
        <v>356491</v>
      </c>
      <c r="S34" s="32">
        <v>535316</v>
      </c>
      <c r="T34" s="32">
        <v>723889</v>
      </c>
      <c r="U34" s="32">
        <v>179120</v>
      </c>
      <c r="V34" s="32">
        <v>368660</v>
      </c>
      <c r="W34" s="32">
        <v>561895</v>
      </c>
      <c r="X34" s="32">
        <v>747458</v>
      </c>
      <c r="Y34" s="32">
        <v>184712.70963</v>
      </c>
      <c r="Z34" s="32">
        <v>380467</v>
      </c>
      <c r="AA34" s="32">
        <v>574819.47949000006</v>
      </c>
      <c r="AB34" s="32">
        <v>773259.33108999999</v>
      </c>
      <c r="AC34" s="32">
        <v>174042.33108999999</v>
      </c>
    </row>
    <row r="35" spans="2:29">
      <c r="B35" s="7" t="s">
        <v>11</v>
      </c>
      <c r="C35" s="7" t="s">
        <v>32</v>
      </c>
      <c r="D35" s="32">
        <v>118157</v>
      </c>
      <c r="E35" s="32">
        <v>25432</v>
      </c>
      <c r="F35" s="32">
        <v>28615</v>
      </c>
      <c r="G35" s="32">
        <v>47151</v>
      </c>
      <c r="H35" s="32">
        <v>59961</v>
      </c>
      <c r="I35" s="32">
        <v>26836</v>
      </c>
      <c r="J35" s="32">
        <v>57389</v>
      </c>
      <c r="K35" s="32">
        <v>101871</v>
      </c>
      <c r="L35" s="32">
        <v>152656</v>
      </c>
      <c r="M35" s="32">
        <v>32678</v>
      </c>
      <c r="N35" s="32">
        <v>73329</v>
      </c>
      <c r="O35" s="32">
        <v>86249</v>
      </c>
      <c r="P35" s="32">
        <v>124789</v>
      </c>
      <c r="Q35" s="32">
        <v>38296</v>
      </c>
      <c r="R35" s="32">
        <v>59132</v>
      </c>
      <c r="S35" s="32">
        <v>86906</v>
      </c>
      <c r="T35" s="32">
        <v>127594</v>
      </c>
      <c r="U35" s="32">
        <v>24836</v>
      </c>
      <c r="V35" s="32">
        <v>53234</v>
      </c>
      <c r="W35" s="32">
        <v>83720</v>
      </c>
      <c r="X35" s="32">
        <v>111163</v>
      </c>
      <c r="Y35" s="32">
        <v>22786</v>
      </c>
      <c r="Z35" s="32">
        <v>44048</v>
      </c>
      <c r="AA35" s="32">
        <v>70197</v>
      </c>
      <c r="AB35" s="32">
        <v>101719</v>
      </c>
      <c r="AC35" s="32">
        <v>18146</v>
      </c>
    </row>
    <row r="36" spans="2:29">
      <c r="B36" s="7" t="s">
        <v>12</v>
      </c>
      <c r="C36" s="7" t="s">
        <v>33</v>
      </c>
      <c r="D36" s="33">
        <v>10593</v>
      </c>
      <c r="E36" s="33">
        <v>3427</v>
      </c>
      <c r="F36" s="33">
        <v>5712</v>
      </c>
      <c r="G36" s="33">
        <v>8067</v>
      </c>
      <c r="H36" s="33">
        <v>11170</v>
      </c>
      <c r="I36" s="33">
        <v>3050</v>
      </c>
      <c r="J36" s="33">
        <v>6556</v>
      </c>
      <c r="K36" s="33">
        <v>10101</v>
      </c>
      <c r="L36" s="33">
        <v>13841</v>
      </c>
      <c r="M36" s="33">
        <v>4206</v>
      </c>
      <c r="N36" s="33">
        <v>8285</v>
      </c>
      <c r="O36" s="33">
        <v>12869</v>
      </c>
      <c r="P36" s="33">
        <v>15911</v>
      </c>
      <c r="Q36" s="33">
        <v>3273</v>
      </c>
      <c r="R36" s="33">
        <v>8352</v>
      </c>
      <c r="S36" s="33">
        <v>13900</v>
      </c>
      <c r="T36" s="33">
        <v>22100</v>
      </c>
      <c r="U36" s="32">
        <v>8498</v>
      </c>
      <c r="V36" s="32">
        <v>17869</v>
      </c>
      <c r="W36" s="32">
        <v>28428</v>
      </c>
      <c r="X36" s="32">
        <v>38578</v>
      </c>
      <c r="Y36" s="32">
        <v>10550</v>
      </c>
      <c r="Z36" s="32">
        <v>21790</v>
      </c>
      <c r="AA36" s="32">
        <v>33090</v>
      </c>
      <c r="AB36" s="32">
        <v>44099</v>
      </c>
      <c r="AC36" s="32">
        <v>10191</v>
      </c>
    </row>
    <row r="37" spans="2:29" ht="15">
      <c r="B37" s="12" t="s">
        <v>13</v>
      </c>
      <c r="C37" s="12" t="s">
        <v>34</v>
      </c>
      <c r="D37" s="13">
        <f>+SUM(D34:D36)</f>
        <v>717861</v>
      </c>
      <c r="E37" s="13">
        <f t="shared" ref="E37:N37" si="66">+SUM(E34:E36)</f>
        <v>163071</v>
      </c>
      <c r="F37" s="13">
        <f t="shared" si="66"/>
        <v>266731</v>
      </c>
      <c r="G37" s="13">
        <f t="shared" si="66"/>
        <v>413200</v>
      </c>
      <c r="H37" s="13">
        <f t="shared" si="66"/>
        <v>571019</v>
      </c>
      <c r="I37" s="13">
        <f t="shared" si="66"/>
        <v>160237</v>
      </c>
      <c r="J37" s="13">
        <f t="shared" si="66"/>
        <v>335572</v>
      </c>
      <c r="K37" s="13">
        <f t="shared" si="66"/>
        <v>526729</v>
      </c>
      <c r="L37" s="13">
        <f t="shared" si="66"/>
        <v>744176</v>
      </c>
      <c r="M37" s="13">
        <f t="shared" si="66"/>
        <v>196751</v>
      </c>
      <c r="N37" s="13">
        <f t="shared" si="66"/>
        <v>411078</v>
      </c>
      <c r="O37" s="13">
        <f t="shared" ref="O37:T37" si="67">+SUM(O34:O36)</f>
        <v>598920</v>
      </c>
      <c r="P37" s="13">
        <f t="shared" si="67"/>
        <v>815459</v>
      </c>
      <c r="Q37" s="13">
        <f t="shared" si="67"/>
        <v>216448</v>
      </c>
      <c r="R37" s="13">
        <f t="shared" si="67"/>
        <v>423975</v>
      </c>
      <c r="S37" s="13">
        <f t="shared" si="67"/>
        <v>636122</v>
      </c>
      <c r="T37" s="13">
        <f t="shared" si="67"/>
        <v>873583</v>
      </c>
      <c r="U37" s="13">
        <f t="shared" ref="U37:AC37" si="68">+SUM(U34:U36)</f>
        <v>212454</v>
      </c>
      <c r="V37" s="13">
        <f t="shared" si="68"/>
        <v>439763</v>
      </c>
      <c r="W37" s="13">
        <f t="shared" si="68"/>
        <v>674043</v>
      </c>
      <c r="X37" s="13">
        <f t="shared" si="68"/>
        <v>897199</v>
      </c>
      <c r="Y37" s="13">
        <f t="shared" si="68"/>
        <v>218048.70963</v>
      </c>
      <c r="Z37" s="13">
        <f t="shared" si="68"/>
        <v>446305</v>
      </c>
      <c r="AA37" s="13">
        <f t="shared" si="68"/>
        <v>678106.47949000006</v>
      </c>
      <c r="AB37" s="13">
        <f t="shared" si="68"/>
        <v>919077.33108999999</v>
      </c>
      <c r="AC37" s="13">
        <f t="shared" si="68"/>
        <v>202379.33108999999</v>
      </c>
    </row>
    <row r="38" spans="2:29">
      <c r="B38" s="7" t="s">
        <v>14</v>
      </c>
      <c r="C38" s="7" t="s">
        <v>37</v>
      </c>
      <c r="D38" s="33">
        <v>-405551</v>
      </c>
      <c r="E38" s="33">
        <v>-91189</v>
      </c>
      <c r="F38" s="33">
        <v>-156683</v>
      </c>
      <c r="G38" s="33">
        <v>-241790</v>
      </c>
      <c r="H38" s="33">
        <v>-339100</v>
      </c>
      <c r="I38" s="33">
        <v>-86534</v>
      </c>
      <c r="J38" s="33">
        <v>-179319</v>
      </c>
      <c r="K38" s="33">
        <v>-277179</v>
      </c>
      <c r="L38" s="33">
        <v>-380866</v>
      </c>
      <c r="M38" s="33">
        <v>-105779</v>
      </c>
      <c r="N38" s="33">
        <v>-219556</v>
      </c>
      <c r="O38" s="33">
        <v>-331792</v>
      </c>
      <c r="P38" s="33">
        <v>-450511</v>
      </c>
      <c r="Q38" s="33">
        <v>-116210</v>
      </c>
      <c r="R38" s="33">
        <v>-238116</v>
      </c>
      <c r="S38" s="33">
        <v>-356976</v>
      </c>
      <c r="T38" s="33">
        <v>-486409</v>
      </c>
      <c r="U38" s="33">
        <v>-121200</v>
      </c>
      <c r="V38" s="33">
        <v>-251867</v>
      </c>
      <c r="W38" s="33">
        <v>-382806</v>
      </c>
      <c r="X38" s="33">
        <v>-510199</v>
      </c>
      <c r="Y38" s="33">
        <v>-125454.70963</v>
      </c>
      <c r="Z38" s="33">
        <v>-259126</v>
      </c>
      <c r="AA38" s="33">
        <v>-392562.47949</v>
      </c>
      <c r="AB38" s="33">
        <v>-528897.33108999999</v>
      </c>
      <c r="AC38" s="33">
        <v>-117810.33109000001</v>
      </c>
    </row>
    <row r="39" spans="2:29">
      <c r="B39" s="7" t="s">
        <v>15</v>
      </c>
      <c r="C39" s="7" t="s">
        <v>38</v>
      </c>
      <c r="D39" s="33">
        <v>-118157</v>
      </c>
      <c r="E39" s="33">
        <v>-25432</v>
      </c>
      <c r="F39" s="33">
        <v>-28615</v>
      </c>
      <c r="G39" s="33">
        <v>-47151</v>
      </c>
      <c r="H39" s="33">
        <v>-59961</v>
      </c>
      <c r="I39" s="33">
        <v>-26836</v>
      </c>
      <c r="J39" s="33">
        <v>-57389</v>
      </c>
      <c r="K39" s="33">
        <v>-101374</v>
      </c>
      <c r="L39" s="33">
        <v>-148565</v>
      </c>
      <c r="M39" s="33">
        <v>-33287</v>
      </c>
      <c r="N39" s="33">
        <v>-73926</v>
      </c>
      <c r="O39" s="33">
        <v>-86340</v>
      </c>
      <c r="P39" s="33">
        <v>-122507</v>
      </c>
      <c r="Q39" s="33">
        <v>-38296</v>
      </c>
      <c r="R39" s="33">
        <v>-59132</v>
      </c>
      <c r="S39" s="33">
        <v>-86906</v>
      </c>
      <c r="T39" s="33">
        <v>-125156</v>
      </c>
      <c r="U39" s="33">
        <v>-24514</v>
      </c>
      <c r="V39" s="33">
        <v>-53429</v>
      </c>
      <c r="W39" s="33">
        <v>-83915</v>
      </c>
      <c r="X39" s="33">
        <v>-110558</v>
      </c>
      <c r="Y39" s="33">
        <v>-22736</v>
      </c>
      <c r="Z39" s="33">
        <v>-43880</v>
      </c>
      <c r="AA39" s="33">
        <v>-69881</v>
      </c>
      <c r="AB39" s="33">
        <v>-101884</v>
      </c>
      <c r="AC39" s="33">
        <v>-18042</v>
      </c>
    </row>
    <row r="40" spans="2:29" ht="15">
      <c r="B40" s="12" t="s">
        <v>16</v>
      </c>
      <c r="C40" s="12" t="s">
        <v>39</v>
      </c>
      <c r="D40" s="13">
        <f>+SUM(D38:D39)</f>
        <v>-523708</v>
      </c>
      <c r="E40" s="13">
        <f t="shared" ref="E40:K40" si="69">+SUM(E38:E39)</f>
        <v>-116621</v>
      </c>
      <c r="F40" s="13">
        <f t="shared" si="69"/>
        <v>-185298</v>
      </c>
      <c r="G40" s="13">
        <f t="shared" si="69"/>
        <v>-288941</v>
      </c>
      <c r="H40" s="13">
        <f t="shared" si="69"/>
        <v>-399061</v>
      </c>
      <c r="I40" s="13">
        <f t="shared" si="69"/>
        <v>-113370</v>
      </c>
      <c r="J40" s="13">
        <f t="shared" si="69"/>
        <v>-236708</v>
      </c>
      <c r="K40" s="13">
        <f t="shared" si="69"/>
        <v>-378553</v>
      </c>
      <c r="L40" s="13">
        <f t="shared" ref="L40:S40" si="70">+SUM(L38:L39)</f>
        <v>-529431</v>
      </c>
      <c r="M40" s="13">
        <f t="shared" si="70"/>
        <v>-139066</v>
      </c>
      <c r="N40" s="13">
        <f t="shared" si="70"/>
        <v>-293482</v>
      </c>
      <c r="O40" s="13">
        <f t="shared" si="70"/>
        <v>-418132</v>
      </c>
      <c r="P40" s="13">
        <f t="shared" si="70"/>
        <v>-573018</v>
      </c>
      <c r="Q40" s="13">
        <f t="shared" si="70"/>
        <v>-154506</v>
      </c>
      <c r="R40" s="13">
        <f t="shared" si="70"/>
        <v>-297248</v>
      </c>
      <c r="S40" s="13">
        <f t="shared" si="70"/>
        <v>-443882</v>
      </c>
      <c r="T40" s="13">
        <f t="shared" ref="T40:Y40" si="71">+SUM(T38:T39)</f>
        <v>-611565</v>
      </c>
      <c r="U40" s="13">
        <f t="shared" si="71"/>
        <v>-145714</v>
      </c>
      <c r="V40" s="13">
        <f t="shared" si="71"/>
        <v>-305296</v>
      </c>
      <c r="W40" s="13">
        <f t="shared" si="71"/>
        <v>-466721</v>
      </c>
      <c r="X40" s="13">
        <f t="shared" si="71"/>
        <v>-620757</v>
      </c>
      <c r="Y40" s="13">
        <f t="shared" si="71"/>
        <v>-148190.70963</v>
      </c>
      <c r="Z40" s="13">
        <f t="shared" ref="Z40" si="72">+SUM(Z38:Z39)</f>
        <v>-303006</v>
      </c>
      <c r="AA40" s="13">
        <f t="shared" ref="AA40:AB40" si="73">+SUM(AA38:AA39)</f>
        <v>-462443.47949</v>
      </c>
      <c r="AB40" s="13">
        <f t="shared" si="73"/>
        <v>-630781.33108999999</v>
      </c>
      <c r="AC40" s="13">
        <f t="shared" ref="AC40" si="74">+SUM(AC38:AC39)</f>
        <v>-135852.33108999999</v>
      </c>
    </row>
    <row r="41" spans="2:29" ht="15">
      <c r="B41" s="12" t="s">
        <v>17</v>
      </c>
      <c r="C41" s="12" t="s">
        <v>40</v>
      </c>
      <c r="D41" s="13">
        <f>+D37+D40</f>
        <v>194153</v>
      </c>
      <c r="E41" s="13">
        <f t="shared" ref="E41:K41" si="75">+E37+E40</f>
        <v>46450</v>
      </c>
      <c r="F41" s="13">
        <f t="shared" si="75"/>
        <v>81433</v>
      </c>
      <c r="G41" s="13">
        <f t="shared" si="75"/>
        <v>124259</v>
      </c>
      <c r="H41" s="13">
        <f t="shared" si="75"/>
        <v>171958</v>
      </c>
      <c r="I41" s="13">
        <f t="shared" si="75"/>
        <v>46867</v>
      </c>
      <c r="J41" s="13">
        <f t="shared" si="75"/>
        <v>98864</v>
      </c>
      <c r="K41" s="13">
        <f t="shared" si="75"/>
        <v>148176</v>
      </c>
      <c r="L41" s="13">
        <f t="shared" ref="L41:S41" si="76">+L37+L40</f>
        <v>214745</v>
      </c>
      <c r="M41" s="13">
        <f t="shared" si="76"/>
        <v>57685</v>
      </c>
      <c r="N41" s="13">
        <f t="shared" si="76"/>
        <v>117596</v>
      </c>
      <c r="O41" s="13">
        <f t="shared" si="76"/>
        <v>180788</v>
      </c>
      <c r="P41" s="13">
        <f t="shared" si="76"/>
        <v>242441</v>
      </c>
      <c r="Q41" s="13">
        <f t="shared" si="76"/>
        <v>61942</v>
      </c>
      <c r="R41" s="13">
        <f t="shared" si="76"/>
        <v>126727</v>
      </c>
      <c r="S41" s="13">
        <f t="shared" si="76"/>
        <v>192240</v>
      </c>
      <c r="T41" s="13">
        <f t="shared" ref="T41:Y41" si="77">+T37+T40</f>
        <v>262018</v>
      </c>
      <c r="U41" s="13">
        <f t="shared" si="77"/>
        <v>66740</v>
      </c>
      <c r="V41" s="13">
        <f t="shared" si="77"/>
        <v>134467</v>
      </c>
      <c r="W41" s="13">
        <f t="shared" si="77"/>
        <v>207322</v>
      </c>
      <c r="X41" s="13">
        <f t="shared" si="77"/>
        <v>276442</v>
      </c>
      <c r="Y41" s="13">
        <f t="shared" si="77"/>
        <v>69858</v>
      </c>
      <c r="Z41" s="13">
        <f t="shared" ref="Z41" si="78">+Z37+Z40</f>
        <v>143299</v>
      </c>
      <c r="AA41" s="13">
        <f t="shared" ref="AA41:AB41" si="79">+AA37+AA40</f>
        <v>215663.00000000006</v>
      </c>
      <c r="AB41" s="13">
        <f t="shared" si="79"/>
        <v>288296</v>
      </c>
      <c r="AC41" s="13">
        <f t="shared" ref="AC41" si="80">+AC37+AC40</f>
        <v>66527</v>
      </c>
    </row>
    <row r="42" spans="2:29">
      <c r="B42" s="7" t="s">
        <v>18</v>
      </c>
      <c r="C42" s="7" t="s">
        <v>41</v>
      </c>
      <c r="D42" s="33">
        <v>-40675</v>
      </c>
      <c r="E42" s="33">
        <v>-8666</v>
      </c>
      <c r="F42" s="33">
        <v>-16243</v>
      </c>
      <c r="G42" s="33">
        <v>-25603</v>
      </c>
      <c r="H42" s="33">
        <v>-37240</v>
      </c>
      <c r="I42" s="33">
        <v>-9802</v>
      </c>
      <c r="J42" s="33">
        <v>-19219</v>
      </c>
      <c r="K42" s="33">
        <v>-25363</v>
      </c>
      <c r="L42" s="33">
        <v>-37940</v>
      </c>
      <c r="M42" s="33">
        <v>-10068</v>
      </c>
      <c r="N42" s="33">
        <v>-20813</v>
      </c>
      <c r="O42" s="33">
        <v>-35888</v>
      </c>
      <c r="P42" s="33">
        <v>-49192</v>
      </c>
      <c r="Q42" s="33">
        <v>-13061</v>
      </c>
      <c r="R42" s="33">
        <v>-25442</v>
      </c>
      <c r="S42" s="33">
        <v>-37174</v>
      </c>
      <c r="T42" s="33">
        <v>-53730</v>
      </c>
      <c r="U42" s="33">
        <v>-12232</v>
      </c>
      <c r="V42" s="33">
        <v>-24490</v>
      </c>
      <c r="W42" s="33">
        <v>-37624</v>
      </c>
      <c r="X42" s="33">
        <v>-53627</v>
      </c>
      <c r="Y42" s="33">
        <v>-12206</v>
      </c>
      <c r="Z42" s="33">
        <v>-25849</v>
      </c>
      <c r="AA42" s="33">
        <v>-40224</v>
      </c>
      <c r="AB42" s="33">
        <v>-58867</v>
      </c>
      <c r="AC42" s="33">
        <v>-12739</v>
      </c>
    </row>
    <row r="43" spans="2:29">
      <c r="B43" s="7" t="s">
        <v>19</v>
      </c>
      <c r="C43" s="7" t="s">
        <v>42</v>
      </c>
      <c r="D43" s="33">
        <v>-15552</v>
      </c>
      <c r="E43" s="33">
        <v>-4904</v>
      </c>
      <c r="F43" s="33">
        <v>-7833</v>
      </c>
      <c r="G43" s="33">
        <v>-10172</v>
      </c>
      <c r="H43" s="33">
        <v>-13731</v>
      </c>
      <c r="I43" s="33">
        <v>-3140</v>
      </c>
      <c r="J43" s="33">
        <v>-6126</v>
      </c>
      <c r="K43" s="33">
        <v>-11775</v>
      </c>
      <c r="L43" s="33">
        <v>-16598</v>
      </c>
      <c r="M43" s="33">
        <v>-4513</v>
      </c>
      <c r="N43" s="33">
        <v>-9467</v>
      </c>
      <c r="O43" s="33">
        <v>-13329</v>
      </c>
      <c r="P43" s="33">
        <v>-15957</v>
      </c>
      <c r="Q43" s="33">
        <v>-5298</v>
      </c>
      <c r="R43" s="33">
        <v>-11823</v>
      </c>
      <c r="S43" s="33">
        <v>-17752</v>
      </c>
      <c r="T43" s="33">
        <v>-19540</v>
      </c>
      <c r="U43" s="33">
        <v>-5147</v>
      </c>
      <c r="V43" s="33">
        <v>-10321</v>
      </c>
      <c r="W43" s="33">
        <v>-16541</v>
      </c>
      <c r="X43" s="33">
        <v>-22661</v>
      </c>
      <c r="Y43" s="33">
        <v>-5944</v>
      </c>
      <c r="Z43" s="33">
        <v>-12229</v>
      </c>
      <c r="AA43" s="33">
        <v>-18578</v>
      </c>
      <c r="AB43" s="33">
        <v>-36735</v>
      </c>
      <c r="AC43" s="33">
        <v>-7502</v>
      </c>
    </row>
    <row r="44" spans="2:29">
      <c r="B44" s="7" t="s">
        <v>362</v>
      </c>
      <c r="C44" s="7" t="s">
        <v>340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>
        <v>-4547</v>
      </c>
      <c r="Q44" s="33"/>
      <c r="R44" s="33"/>
      <c r="S44" s="33"/>
      <c r="T44" s="33">
        <v>-5700</v>
      </c>
      <c r="U44" s="33">
        <v>-1418</v>
      </c>
      <c r="V44" s="33">
        <v>-2783</v>
      </c>
      <c r="W44" s="33">
        <v>-6375</v>
      </c>
      <c r="X44" s="33">
        <v>-8701</v>
      </c>
      <c r="Y44" s="33">
        <v>-2488</v>
      </c>
      <c r="Z44" s="33">
        <v>-4761</v>
      </c>
      <c r="AA44" s="33">
        <v>-8884</v>
      </c>
      <c r="AB44" s="33">
        <v>0</v>
      </c>
      <c r="AC44" s="33">
        <v>0</v>
      </c>
    </row>
    <row r="45" spans="2:29">
      <c r="B45" s="7" t="s">
        <v>20</v>
      </c>
      <c r="C45" s="7" t="s">
        <v>339</v>
      </c>
      <c r="D45" s="33">
        <v>1391</v>
      </c>
      <c r="E45" s="33">
        <v>76</v>
      </c>
      <c r="F45" s="33">
        <v>104</v>
      </c>
      <c r="G45" s="33">
        <v>167</v>
      </c>
      <c r="H45" s="33">
        <v>505</v>
      </c>
      <c r="I45" s="33">
        <v>357</v>
      </c>
      <c r="J45" s="33">
        <v>1336</v>
      </c>
      <c r="K45" s="33">
        <v>2939</v>
      </c>
      <c r="L45" s="33">
        <v>1565</v>
      </c>
      <c r="M45" s="33">
        <v>178</v>
      </c>
      <c r="N45" s="33">
        <v>452</v>
      </c>
      <c r="O45" s="33">
        <v>615</v>
      </c>
      <c r="P45" s="33">
        <v>741</v>
      </c>
      <c r="Q45" s="33">
        <v>-20</v>
      </c>
      <c r="R45" s="33">
        <v>145</v>
      </c>
      <c r="S45" s="33">
        <v>164</v>
      </c>
      <c r="T45" s="33">
        <v>394</v>
      </c>
      <c r="U45" s="33">
        <v>90</v>
      </c>
      <c r="V45" s="33">
        <v>1115</v>
      </c>
      <c r="W45" s="33">
        <v>1636</v>
      </c>
      <c r="X45" s="33">
        <v>1758</v>
      </c>
      <c r="Y45" s="33">
        <v>295</v>
      </c>
      <c r="Z45" s="33">
        <v>659</v>
      </c>
      <c r="AA45" s="33">
        <v>929</v>
      </c>
      <c r="AB45" s="33">
        <v>1641</v>
      </c>
      <c r="AC45" s="33">
        <v>102</v>
      </c>
    </row>
    <row r="46" spans="2:29" ht="15">
      <c r="B46" s="12" t="s">
        <v>21</v>
      </c>
      <c r="C46" s="12" t="s">
        <v>44</v>
      </c>
      <c r="D46" s="13">
        <f t="shared" ref="D46:P46" si="81">+SUM(D41:D45)</f>
        <v>139317</v>
      </c>
      <c r="E46" s="13">
        <f t="shared" si="81"/>
        <v>32956</v>
      </c>
      <c r="F46" s="13">
        <f t="shared" si="81"/>
        <v>57461</v>
      </c>
      <c r="G46" s="13">
        <f t="shared" si="81"/>
        <v>88651</v>
      </c>
      <c r="H46" s="13">
        <f t="shared" si="81"/>
        <v>121492</v>
      </c>
      <c r="I46" s="13">
        <f t="shared" si="81"/>
        <v>34282</v>
      </c>
      <c r="J46" s="13">
        <f t="shared" si="81"/>
        <v>74855</v>
      </c>
      <c r="K46" s="13">
        <f t="shared" si="81"/>
        <v>113977</v>
      </c>
      <c r="L46" s="13">
        <f t="shared" si="81"/>
        <v>161772</v>
      </c>
      <c r="M46" s="13">
        <f t="shared" si="81"/>
        <v>43282</v>
      </c>
      <c r="N46" s="13">
        <f t="shared" si="81"/>
        <v>87768</v>
      </c>
      <c r="O46" s="13">
        <f t="shared" si="81"/>
        <v>132186</v>
      </c>
      <c r="P46" s="13">
        <f t="shared" si="81"/>
        <v>173486</v>
      </c>
      <c r="Q46" s="13">
        <f t="shared" ref="Q46:V46" si="82">+SUM(Q41:Q45)</f>
        <v>43563</v>
      </c>
      <c r="R46" s="13">
        <f t="shared" si="82"/>
        <v>89607</v>
      </c>
      <c r="S46" s="13">
        <f t="shared" si="82"/>
        <v>137478</v>
      </c>
      <c r="T46" s="13">
        <f t="shared" si="82"/>
        <v>183442</v>
      </c>
      <c r="U46" s="13">
        <f t="shared" si="82"/>
        <v>48033</v>
      </c>
      <c r="V46" s="13">
        <f t="shared" si="82"/>
        <v>97988</v>
      </c>
      <c r="W46" s="13">
        <f t="shared" ref="W46:AC46" si="83">+SUM(W41:W45)</f>
        <v>148418</v>
      </c>
      <c r="X46" s="13">
        <f t="shared" si="83"/>
        <v>193211</v>
      </c>
      <c r="Y46" s="13">
        <f t="shared" si="83"/>
        <v>49515</v>
      </c>
      <c r="Z46" s="13">
        <f t="shared" si="83"/>
        <v>101119</v>
      </c>
      <c r="AA46" s="13">
        <f t="shared" si="83"/>
        <v>148906.00000000006</v>
      </c>
      <c r="AB46" s="13">
        <f t="shared" si="83"/>
        <v>194335</v>
      </c>
      <c r="AC46" s="13">
        <f t="shared" si="83"/>
        <v>46388</v>
      </c>
    </row>
    <row r="47" spans="2:29">
      <c r="B47" s="7" t="s">
        <v>22</v>
      </c>
      <c r="C47" s="7" t="s">
        <v>45</v>
      </c>
      <c r="D47" s="33">
        <v>1675</v>
      </c>
      <c r="E47" s="33">
        <v>536</v>
      </c>
      <c r="F47" s="33">
        <v>1381</v>
      </c>
      <c r="G47" s="33">
        <v>2364</v>
      </c>
      <c r="H47" s="33">
        <v>3233</v>
      </c>
      <c r="I47" s="33">
        <v>926</v>
      </c>
      <c r="J47" s="33">
        <v>1391</v>
      </c>
      <c r="K47" s="33">
        <v>2255</v>
      </c>
      <c r="L47" s="33">
        <v>2404</v>
      </c>
      <c r="M47" s="33">
        <v>364</v>
      </c>
      <c r="N47" s="33">
        <v>970</v>
      </c>
      <c r="O47" s="33">
        <v>1450</v>
      </c>
      <c r="P47" s="33">
        <v>13921</v>
      </c>
      <c r="Q47" s="33">
        <v>3498</v>
      </c>
      <c r="R47" s="33">
        <v>1964</v>
      </c>
      <c r="S47" s="33">
        <v>2374</v>
      </c>
      <c r="T47" s="33">
        <v>1214</v>
      </c>
      <c r="U47" s="33">
        <v>127.47469</v>
      </c>
      <c r="V47" s="33">
        <v>160.54558</v>
      </c>
      <c r="W47" s="33">
        <v>583.24789999999996</v>
      </c>
      <c r="X47" s="33">
        <v>667</v>
      </c>
      <c r="Y47" s="33">
        <v>188</v>
      </c>
      <c r="Z47" s="33">
        <v>480</v>
      </c>
      <c r="AA47" s="33">
        <v>7610</v>
      </c>
      <c r="AB47" s="33">
        <v>8025</v>
      </c>
      <c r="AC47" s="33">
        <v>177</v>
      </c>
    </row>
    <row r="48" spans="2:29">
      <c r="B48" s="7" t="s">
        <v>23</v>
      </c>
      <c r="C48" s="7" t="s">
        <v>46</v>
      </c>
      <c r="D48" s="33">
        <v>-22802</v>
      </c>
      <c r="E48" s="33">
        <v>-6396</v>
      </c>
      <c r="F48" s="33">
        <v>-13443</v>
      </c>
      <c r="G48" s="33">
        <v>-19785</v>
      </c>
      <c r="H48" s="33">
        <v>-26164</v>
      </c>
      <c r="I48" s="33">
        <v>-6617</v>
      </c>
      <c r="J48" s="33">
        <v>-12365</v>
      </c>
      <c r="K48" s="33">
        <v>-18716</v>
      </c>
      <c r="L48" s="33">
        <v>-25222</v>
      </c>
      <c r="M48" s="33">
        <v>-7837</v>
      </c>
      <c r="N48" s="33">
        <v>-16051</v>
      </c>
      <c r="O48" s="33">
        <v>-26117</v>
      </c>
      <c r="P48" s="33">
        <v>-38477</v>
      </c>
      <c r="Q48" s="33">
        <v>-10944</v>
      </c>
      <c r="R48" s="33">
        <v>-16376</v>
      </c>
      <c r="S48" s="33">
        <v>-26304</v>
      </c>
      <c r="T48" s="33">
        <v>-35506</v>
      </c>
      <c r="U48" s="33">
        <v>-9170</v>
      </c>
      <c r="V48" s="33">
        <f>-19227+V47</f>
        <v>-19066.454419999998</v>
      </c>
      <c r="W48" s="33">
        <f>-29148-W47</f>
        <v>-29731.247899999998</v>
      </c>
      <c r="X48" s="33">
        <v>-40820</v>
      </c>
      <c r="Y48" s="33">
        <v>-10164</v>
      </c>
      <c r="Z48" s="33">
        <v>-20434</v>
      </c>
      <c r="AA48" s="33">
        <v>-33243</v>
      </c>
      <c r="AB48" s="33">
        <v>-46226</v>
      </c>
      <c r="AC48" s="33">
        <v>-12804</v>
      </c>
    </row>
    <row r="49" spans="2:29">
      <c r="B49" s="7" t="s">
        <v>24</v>
      </c>
      <c r="C49" s="7" t="s">
        <v>47</v>
      </c>
      <c r="D49" s="33">
        <v>237</v>
      </c>
      <c r="E49" s="33">
        <v>-1184</v>
      </c>
      <c r="F49" s="33">
        <v>-194</v>
      </c>
      <c r="G49" s="33">
        <v>200</v>
      </c>
      <c r="H49" s="33">
        <v>-151</v>
      </c>
      <c r="I49" s="33">
        <v>-347</v>
      </c>
      <c r="J49" s="33">
        <v>-61</v>
      </c>
      <c r="K49" s="33">
        <v>-306</v>
      </c>
      <c r="L49" s="33">
        <v>-540</v>
      </c>
      <c r="M49" s="33">
        <v>806</v>
      </c>
      <c r="N49" s="33">
        <v>857</v>
      </c>
      <c r="O49" s="33">
        <v>1411</v>
      </c>
      <c r="P49" s="33">
        <v>1612</v>
      </c>
      <c r="Q49" s="33">
        <v>996</v>
      </c>
      <c r="R49" s="33">
        <v>1185</v>
      </c>
      <c r="S49" s="33">
        <v>-720</v>
      </c>
      <c r="T49" s="33">
        <v>-2038</v>
      </c>
      <c r="U49" s="33">
        <v>-528</v>
      </c>
      <c r="V49" s="33">
        <v>-622</v>
      </c>
      <c r="W49" s="33">
        <v>-361</v>
      </c>
      <c r="X49" s="33">
        <v>-613</v>
      </c>
      <c r="Y49" s="33">
        <v>-146</v>
      </c>
      <c r="Z49" s="33">
        <v>-936</v>
      </c>
      <c r="AA49" s="33">
        <v>-1364</v>
      </c>
      <c r="AB49" s="33">
        <v>-333</v>
      </c>
      <c r="AC49" s="33">
        <v>1247</v>
      </c>
    </row>
    <row r="50" spans="2:29" ht="15">
      <c r="B50" s="12" t="s">
        <v>25</v>
      </c>
      <c r="C50" s="12" t="s">
        <v>48</v>
      </c>
      <c r="D50" s="13">
        <f t="shared" ref="D50:N50" si="84">+SUM(D47:D49)</f>
        <v>-20890</v>
      </c>
      <c r="E50" s="13">
        <f t="shared" si="84"/>
        <v>-7044</v>
      </c>
      <c r="F50" s="13">
        <f t="shared" si="84"/>
        <v>-12256</v>
      </c>
      <c r="G50" s="13">
        <f t="shared" si="84"/>
        <v>-17221</v>
      </c>
      <c r="H50" s="13">
        <f t="shared" si="84"/>
        <v>-23082</v>
      </c>
      <c r="I50" s="13">
        <f t="shared" si="84"/>
        <v>-6038</v>
      </c>
      <c r="J50" s="13">
        <f t="shared" si="84"/>
        <v>-11035</v>
      </c>
      <c r="K50" s="13">
        <f t="shared" si="84"/>
        <v>-16767</v>
      </c>
      <c r="L50" s="13">
        <f t="shared" si="84"/>
        <v>-23358</v>
      </c>
      <c r="M50" s="13">
        <f t="shared" si="84"/>
        <v>-6667</v>
      </c>
      <c r="N50" s="13">
        <f t="shared" si="84"/>
        <v>-14224</v>
      </c>
      <c r="O50" s="13">
        <f t="shared" ref="O50:T50" si="85">+SUM(O47:O49)</f>
        <v>-23256</v>
      </c>
      <c r="P50" s="13">
        <f t="shared" si="85"/>
        <v>-22944</v>
      </c>
      <c r="Q50" s="13">
        <f t="shared" si="85"/>
        <v>-6450</v>
      </c>
      <c r="R50" s="13">
        <f t="shared" si="85"/>
        <v>-13227</v>
      </c>
      <c r="S50" s="13">
        <f t="shared" si="85"/>
        <v>-24650</v>
      </c>
      <c r="T50" s="13">
        <f t="shared" si="85"/>
        <v>-36330</v>
      </c>
      <c r="U50" s="13">
        <f t="shared" ref="U50:Z50" si="86">+SUM(U47:U49)</f>
        <v>-9570.5253100000009</v>
      </c>
      <c r="V50" s="13">
        <f t="shared" si="86"/>
        <v>-19527.908839999996</v>
      </c>
      <c r="W50" s="13">
        <f t="shared" si="86"/>
        <v>-29509</v>
      </c>
      <c r="X50" s="13">
        <f t="shared" si="86"/>
        <v>-40766</v>
      </c>
      <c r="Y50" s="13">
        <f t="shared" si="86"/>
        <v>-10122</v>
      </c>
      <c r="Z50" s="13">
        <f t="shared" si="86"/>
        <v>-20890</v>
      </c>
      <c r="AA50" s="13">
        <f t="shared" ref="AA50:AB50" si="87">+SUM(AA47:AA49)</f>
        <v>-26997</v>
      </c>
      <c r="AB50" s="13">
        <f t="shared" si="87"/>
        <v>-38534</v>
      </c>
      <c r="AC50" s="13">
        <f t="shared" ref="AC50" si="88">+SUM(AC47:AC49)</f>
        <v>-11380</v>
      </c>
    </row>
    <row r="51" spans="2:29" ht="15">
      <c r="B51" s="12" t="s">
        <v>26</v>
      </c>
      <c r="C51" s="12" t="s">
        <v>49</v>
      </c>
      <c r="D51" s="13">
        <f t="shared" ref="D51:Y51" si="89">+D46+D50</f>
        <v>118427</v>
      </c>
      <c r="E51" s="13">
        <f t="shared" si="89"/>
        <v>25912</v>
      </c>
      <c r="F51" s="13">
        <f t="shared" si="89"/>
        <v>45205</v>
      </c>
      <c r="G51" s="13">
        <f t="shared" si="89"/>
        <v>71430</v>
      </c>
      <c r="H51" s="13">
        <f t="shared" si="89"/>
        <v>98410</v>
      </c>
      <c r="I51" s="13">
        <f t="shared" si="89"/>
        <v>28244</v>
      </c>
      <c r="J51" s="13">
        <f t="shared" si="89"/>
        <v>63820</v>
      </c>
      <c r="K51" s="13">
        <f t="shared" si="89"/>
        <v>97210</v>
      </c>
      <c r="L51" s="13">
        <f t="shared" si="89"/>
        <v>138414</v>
      </c>
      <c r="M51" s="13">
        <f t="shared" si="89"/>
        <v>36615</v>
      </c>
      <c r="N51" s="13">
        <f t="shared" si="89"/>
        <v>73544</v>
      </c>
      <c r="O51" s="13">
        <f t="shared" si="89"/>
        <v>108930</v>
      </c>
      <c r="P51" s="13">
        <f t="shared" si="89"/>
        <v>150542</v>
      </c>
      <c r="Q51" s="13">
        <f t="shared" si="89"/>
        <v>37113</v>
      </c>
      <c r="R51" s="13">
        <f t="shared" si="89"/>
        <v>76380</v>
      </c>
      <c r="S51" s="13">
        <f t="shared" si="89"/>
        <v>112828</v>
      </c>
      <c r="T51" s="13">
        <f t="shared" si="89"/>
        <v>147112</v>
      </c>
      <c r="U51" s="13">
        <f t="shared" si="89"/>
        <v>38462.474690000003</v>
      </c>
      <c r="V51" s="13">
        <f t="shared" si="89"/>
        <v>78460.091160000011</v>
      </c>
      <c r="W51" s="13">
        <f t="shared" si="89"/>
        <v>118909</v>
      </c>
      <c r="X51" s="13">
        <f t="shared" si="89"/>
        <v>152445</v>
      </c>
      <c r="Y51" s="13">
        <f t="shared" si="89"/>
        <v>39393</v>
      </c>
      <c r="Z51" s="13">
        <f t="shared" ref="Z51" si="90">+Z46+Z50</f>
        <v>80229</v>
      </c>
      <c r="AA51" s="13">
        <f t="shared" ref="AA51:AB51" si="91">+AA46+AA50</f>
        <v>121909.00000000006</v>
      </c>
      <c r="AB51" s="13">
        <f t="shared" si="91"/>
        <v>155801</v>
      </c>
      <c r="AC51" s="13">
        <f t="shared" ref="AC51" si="92">+AC46+AC50</f>
        <v>35008</v>
      </c>
    </row>
    <row r="52" spans="2:29">
      <c r="B52" s="7" t="s">
        <v>27</v>
      </c>
      <c r="C52" s="7" t="s">
        <v>50</v>
      </c>
      <c r="D52" s="32">
        <v>-35768</v>
      </c>
      <c r="E52" s="32">
        <v>-6618</v>
      </c>
      <c r="F52" s="32">
        <v>-12238</v>
      </c>
      <c r="G52" s="32">
        <v>-20752</v>
      </c>
      <c r="H52" s="32">
        <v>-28868</v>
      </c>
      <c r="I52" s="32">
        <v>-8859</v>
      </c>
      <c r="J52" s="32">
        <v>-19435</v>
      </c>
      <c r="K52" s="32">
        <v>-29538</v>
      </c>
      <c r="L52" s="32">
        <v>-42719</v>
      </c>
      <c r="M52" s="32">
        <v>-11563</v>
      </c>
      <c r="N52" s="32">
        <v>-22881</v>
      </c>
      <c r="O52" s="32">
        <v>-34191</v>
      </c>
      <c r="P52" s="32">
        <v>-48220</v>
      </c>
      <c r="Q52" s="32">
        <v>-12066</v>
      </c>
      <c r="R52" s="32">
        <v>-23780</v>
      </c>
      <c r="S52" s="32">
        <v>-34876</v>
      </c>
      <c r="T52" s="32">
        <v>-45612</v>
      </c>
      <c r="U52" s="32">
        <v>-11692</v>
      </c>
      <c r="V52" s="32">
        <v>-23708</v>
      </c>
      <c r="W52" s="32">
        <v>-36211</v>
      </c>
      <c r="X52" s="32">
        <v>-45836</v>
      </c>
      <c r="Y52" s="32">
        <v>-12284</v>
      </c>
      <c r="Z52" s="32">
        <v>-24836</v>
      </c>
      <c r="AA52" s="32">
        <v>-37355</v>
      </c>
      <c r="AB52" s="32">
        <v>-47765</v>
      </c>
      <c r="AC52" s="32">
        <v>-11159</v>
      </c>
    </row>
    <row r="53" spans="2:29" ht="15">
      <c r="B53" s="14" t="s">
        <v>28</v>
      </c>
      <c r="C53" s="14" t="s">
        <v>51</v>
      </c>
      <c r="D53" s="15">
        <f>+D52+D51</f>
        <v>82659</v>
      </c>
      <c r="E53" s="15">
        <f t="shared" ref="E53:K53" si="93">+E52+E51</f>
        <v>19294</v>
      </c>
      <c r="F53" s="15">
        <f t="shared" si="93"/>
        <v>32967</v>
      </c>
      <c r="G53" s="15">
        <f t="shared" si="93"/>
        <v>50678</v>
      </c>
      <c r="H53" s="15">
        <f t="shared" si="93"/>
        <v>69542</v>
      </c>
      <c r="I53" s="15">
        <f t="shared" si="93"/>
        <v>19385</v>
      </c>
      <c r="J53" s="15">
        <f t="shared" si="93"/>
        <v>44385</v>
      </c>
      <c r="K53" s="15">
        <f t="shared" si="93"/>
        <v>67672</v>
      </c>
      <c r="L53" s="15">
        <f t="shared" ref="L53:Q53" si="94">+L52+L51</f>
        <v>95695</v>
      </c>
      <c r="M53" s="15">
        <f t="shared" si="94"/>
        <v>25052</v>
      </c>
      <c r="N53" s="15">
        <f t="shared" si="94"/>
        <v>50663</v>
      </c>
      <c r="O53" s="15">
        <f t="shared" si="94"/>
        <v>74739</v>
      </c>
      <c r="P53" s="15">
        <f t="shared" si="94"/>
        <v>102322</v>
      </c>
      <c r="Q53" s="15">
        <f t="shared" si="94"/>
        <v>25047</v>
      </c>
      <c r="R53" s="15">
        <f t="shared" ref="R53:W53" si="95">+R52+R51</f>
        <v>52600</v>
      </c>
      <c r="S53" s="15">
        <f t="shared" si="95"/>
        <v>77952</v>
      </c>
      <c r="T53" s="15">
        <f t="shared" si="95"/>
        <v>101500</v>
      </c>
      <c r="U53" s="15">
        <f t="shared" si="95"/>
        <v>26770.474690000003</v>
      </c>
      <c r="V53" s="15">
        <f t="shared" si="95"/>
        <v>54752.091160000011</v>
      </c>
      <c r="W53" s="15">
        <f t="shared" si="95"/>
        <v>82698</v>
      </c>
      <c r="X53" s="15">
        <f t="shared" ref="X53:AC53" si="96">+X52+X51</f>
        <v>106609</v>
      </c>
      <c r="Y53" s="15">
        <f t="shared" si="96"/>
        <v>27109</v>
      </c>
      <c r="Z53" s="15">
        <f t="shared" si="96"/>
        <v>55393</v>
      </c>
      <c r="AA53" s="15">
        <f t="shared" si="96"/>
        <v>84554.000000000058</v>
      </c>
      <c r="AB53" s="15">
        <f t="shared" si="96"/>
        <v>108036</v>
      </c>
      <c r="AC53" s="15">
        <f t="shared" si="96"/>
        <v>23849</v>
      </c>
    </row>
    <row r="54" spans="2:29" ht="15">
      <c r="B54" s="14" t="s">
        <v>29</v>
      </c>
      <c r="C54" s="14" t="s">
        <v>52</v>
      </c>
      <c r="D54" s="15">
        <v>-4008</v>
      </c>
      <c r="E54" s="15">
        <v>-1333</v>
      </c>
      <c r="F54" s="15">
        <v>2219</v>
      </c>
      <c r="G54" s="15">
        <v>3162</v>
      </c>
      <c r="H54" s="15">
        <v>5132</v>
      </c>
      <c r="I54" s="15">
        <v>82</v>
      </c>
      <c r="J54" s="15">
        <v>-3151</v>
      </c>
      <c r="K54" s="15">
        <v>-10392</v>
      </c>
      <c r="L54" s="15">
        <v>-6109</v>
      </c>
      <c r="M54" s="15">
        <v>4791</v>
      </c>
      <c r="N54" s="15">
        <v>9785</v>
      </c>
      <c r="O54" s="15">
        <v>35669</v>
      </c>
      <c r="P54" s="15">
        <v>37834</v>
      </c>
      <c r="Q54" s="15">
        <v>-8372</v>
      </c>
      <c r="R54" s="15">
        <v>923</v>
      </c>
      <c r="S54" s="15">
        <v>8129</v>
      </c>
      <c r="T54" s="15">
        <v>-8501</v>
      </c>
      <c r="U54" s="15">
        <v>4799</v>
      </c>
      <c r="V54" s="15">
        <v>5511</v>
      </c>
      <c r="W54" s="15">
        <v>-6009</v>
      </c>
      <c r="X54" s="15">
        <v>1054</v>
      </c>
      <c r="Y54" s="15">
        <v>-7131</v>
      </c>
      <c r="Z54" s="15">
        <v>-11105</v>
      </c>
      <c r="AA54" s="15">
        <v>-17540</v>
      </c>
      <c r="AB54" s="15">
        <v>-17882</v>
      </c>
      <c r="AC54" s="15">
        <v>-1569</v>
      </c>
    </row>
    <row r="55" spans="2:29" ht="15">
      <c r="B55" s="12" t="s">
        <v>30</v>
      </c>
      <c r="C55" s="12" t="s">
        <v>53</v>
      </c>
      <c r="D55" s="15">
        <f t="shared" ref="D55:K55" si="97">+D53+D54</f>
        <v>78651</v>
      </c>
      <c r="E55" s="15">
        <f t="shared" si="97"/>
        <v>17961</v>
      </c>
      <c r="F55" s="15">
        <f t="shared" si="97"/>
        <v>35186</v>
      </c>
      <c r="G55" s="15">
        <f t="shared" si="97"/>
        <v>53840</v>
      </c>
      <c r="H55" s="15">
        <f t="shared" si="97"/>
        <v>74674</v>
      </c>
      <c r="I55" s="15">
        <f t="shared" si="97"/>
        <v>19467</v>
      </c>
      <c r="J55" s="15">
        <f t="shared" si="97"/>
        <v>41234</v>
      </c>
      <c r="K55" s="15">
        <f t="shared" si="97"/>
        <v>57280</v>
      </c>
      <c r="L55" s="15">
        <f t="shared" ref="L55:Q55" si="98">+L53+L54</f>
        <v>89586</v>
      </c>
      <c r="M55" s="15">
        <f t="shared" si="98"/>
        <v>29843</v>
      </c>
      <c r="N55" s="15">
        <f t="shared" si="98"/>
        <v>60448</v>
      </c>
      <c r="O55" s="15">
        <f t="shared" si="98"/>
        <v>110408</v>
      </c>
      <c r="P55" s="15">
        <f t="shared" si="98"/>
        <v>140156</v>
      </c>
      <c r="Q55" s="15">
        <f t="shared" si="98"/>
        <v>16675</v>
      </c>
      <c r="R55" s="15">
        <f t="shared" ref="R55:W55" si="99">+R53+R54</f>
        <v>53523</v>
      </c>
      <c r="S55" s="15">
        <f t="shared" si="99"/>
        <v>86081</v>
      </c>
      <c r="T55" s="15">
        <f t="shared" si="99"/>
        <v>92999</v>
      </c>
      <c r="U55" s="15">
        <f t="shared" si="99"/>
        <v>31569.474690000003</v>
      </c>
      <c r="V55" s="15">
        <f t="shared" si="99"/>
        <v>60263.091160000011</v>
      </c>
      <c r="W55" s="15">
        <f t="shared" si="99"/>
        <v>76689</v>
      </c>
      <c r="X55" s="15">
        <f t="shared" ref="X55:AC55" si="100">+X53+X54</f>
        <v>107663</v>
      </c>
      <c r="Y55" s="15">
        <f t="shared" si="100"/>
        <v>19978</v>
      </c>
      <c r="Z55" s="15">
        <f t="shared" si="100"/>
        <v>44288</v>
      </c>
      <c r="AA55" s="15">
        <f t="shared" si="100"/>
        <v>67014.000000000058</v>
      </c>
      <c r="AB55" s="15">
        <f t="shared" si="100"/>
        <v>90154</v>
      </c>
      <c r="AC55" s="15">
        <f t="shared" si="100"/>
        <v>22280</v>
      </c>
    </row>
    <row r="56" spans="2:29">
      <c r="B56" s="7"/>
      <c r="C56" s="7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</row>
    <row r="57" spans="2:29">
      <c r="B57" s="7"/>
      <c r="C57" s="7"/>
      <c r="D57" s="9"/>
      <c r="E57" s="8"/>
      <c r="F57" s="9"/>
      <c r="G57" s="9"/>
      <c r="H57" s="9"/>
      <c r="I57" s="8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2:29">
      <c r="B58" s="7"/>
      <c r="C58" s="7"/>
      <c r="D58" s="9"/>
      <c r="E58" s="8"/>
      <c r="F58" s="9"/>
      <c r="G58" s="9"/>
      <c r="H58" s="9"/>
      <c r="I58" s="8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61" spans="2:29" ht="15">
      <c r="B61" s="28" t="s">
        <v>54</v>
      </c>
      <c r="C61" s="28" t="s">
        <v>328</v>
      </c>
      <c r="D61" s="29">
        <v>43800</v>
      </c>
      <c r="E61" s="29">
        <v>43891</v>
      </c>
      <c r="F61" s="29">
        <v>43983</v>
      </c>
      <c r="G61" s="29">
        <v>44075</v>
      </c>
      <c r="H61" s="29">
        <v>44166</v>
      </c>
      <c r="I61" s="29">
        <v>44256</v>
      </c>
      <c r="J61" s="29">
        <v>44348</v>
      </c>
      <c r="K61" s="29">
        <v>44440</v>
      </c>
      <c r="L61" s="29">
        <v>44531</v>
      </c>
      <c r="M61" s="29">
        <v>44621</v>
      </c>
      <c r="N61" s="29">
        <v>44713</v>
      </c>
      <c r="O61" s="29">
        <v>44805</v>
      </c>
      <c r="P61" s="29">
        <v>44896</v>
      </c>
      <c r="Q61" s="29">
        <v>44986</v>
      </c>
      <c r="R61" s="29">
        <v>45078</v>
      </c>
      <c r="S61" s="29">
        <v>45170</v>
      </c>
      <c r="T61" s="29">
        <v>45261</v>
      </c>
      <c r="U61" s="29">
        <v>45352</v>
      </c>
      <c r="V61" s="29">
        <v>45444</v>
      </c>
      <c r="W61" s="29">
        <v>45536</v>
      </c>
      <c r="X61" s="29">
        <v>45627</v>
      </c>
      <c r="Y61" s="29">
        <v>45717</v>
      </c>
      <c r="Z61" s="29">
        <v>45809</v>
      </c>
      <c r="AA61" s="29">
        <v>45901</v>
      </c>
      <c r="AB61" s="29">
        <v>45992</v>
      </c>
      <c r="AC61" s="29">
        <v>46082</v>
      </c>
    </row>
    <row r="62" spans="2:29">
      <c r="B62" s="3" t="s">
        <v>56</v>
      </c>
      <c r="C62" s="3" t="s">
        <v>57</v>
      </c>
      <c r="D62" s="16"/>
      <c r="E62" s="16"/>
      <c r="F62" s="16"/>
      <c r="G62" s="17"/>
      <c r="H62" s="18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</row>
    <row r="63" spans="2:29">
      <c r="B63" s="7" t="s">
        <v>58</v>
      </c>
      <c r="C63" s="7" t="s">
        <v>59</v>
      </c>
      <c r="D63" s="16"/>
      <c r="E63" s="16"/>
      <c r="F63" s="16"/>
      <c r="G63" s="17"/>
      <c r="H63" s="18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</row>
    <row r="64" spans="2:29">
      <c r="B64" s="22" t="s">
        <v>60</v>
      </c>
      <c r="C64" s="22" t="s">
        <v>61</v>
      </c>
      <c r="D64" s="33">
        <v>11805</v>
      </c>
      <c r="E64" s="33">
        <v>33774</v>
      </c>
      <c r="F64" s="33">
        <v>68558</v>
      </c>
      <c r="G64" s="33">
        <v>130831</v>
      </c>
      <c r="H64" s="33">
        <v>23405</v>
      </c>
      <c r="I64" s="33">
        <v>36763</v>
      </c>
      <c r="J64" s="33">
        <v>95106</v>
      </c>
      <c r="K64" s="33">
        <v>55459</v>
      </c>
      <c r="L64" s="33">
        <v>87337</v>
      </c>
      <c r="M64" s="33">
        <v>14580</v>
      </c>
      <c r="N64" s="33">
        <v>46696</v>
      </c>
      <c r="O64" s="33">
        <v>24717</v>
      </c>
      <c r="P64" s="33">
        <v>39985</v>
      </c>
      <c r="Q64" s="33">
        <v>75217</v>
      </c>
      <c r="R64" s="33">
        <v>27378</v>
      </c>
      <c r="S64" s="33">
        <v>28509</v>
      </c>
      <c r="T64" s="33">
        <v>15499</v>
      </c>
      <c r="U64" s="33">
        <v>14539</v>
      </c>
      <c r="V64" s="33">
        <v>12393</v>
      </c>
      <c r="W64" s="33">
        <v>16260</v>
      </c>
      <c r="X64" s="33">
        <v>22430</v>
      </c>
      <c r="Y64" s="33">
        <v>28185</v>
      </c>
      <c r="Z64" s="33">
        <v>32340</v>
      </c>
      <c r="AA64" s="33">
        <v>44762</v>
      </c>
      <c r="AB64" s="33">
        <v>43816</v>
      </c>
      <c r="AC64" s="33">
        <v>30518</v>
      </c>
    </row>
    <row r="65" spans="2:29">
      <c r="B65" s="22" t="s">
        <v>62</v>
      </c>
      <c r="C65" s="22" t="s">
        <v>63</v>
      </c>
      <c r="D65" s="33">
        <v>124023</v>
      </c>
      <c r="E65" s="33">
        <v>117167</v>
      </c>
      <c r="F65" s="33">
        <v>143702</v>
      </c>
      <c r="G65" s="33">
        <v>133477</v>
      </c>
      <c r="H65" s="33">
        <v>130999</v>
      </c>
      <c r="I65" s="33">
        <v>121767</v>
      </c>
      <c r="J65" s="33">
        <v>127680</v>
      </c>
      <c r="K65" s="33">
        <v>152130</v>
      </c>
      <c r="L65" s="33">
        <v>171204</v>
      </c>
      <c r="M65" s="33">
        <v>136539</v>
      </c>
      <c r="N65" s="33">
        <v>176975</v>
      </c>
      <c r="O65" s="33">
        <v>188761</v>
      </c>
      <c r="P65" s="33">
        <v>169359</v>
      </c>
      <c r="Q65" s="33">
        <v>174106</v>
      </c>
      <c r="R65" s="33">
        <v>190440</v>
      </c>
      <c r="S65" s="33">
        <v>200021</v>
      </c>
      <c r="T65" s="33">
        <v>228110</v>
      </c>
      <c r="U65" s="33">
        <v>236107</v>
      </c>
      <c r="V65" s="33">
        <v>242446</v>
      </c>
      <c r="W65" s="33">
        <v>240717</v>
      </c>
      <c r="X65" s="33">
        <v>238388</v>
      </c>
      <c r="Y65" s="33">
        <v>237830</v>
      </c>
      <c r="Z65" s="33">
        <v>246233</v>
      </c>
      <c r="AA65" s="33">
        <v>245512</v>
      </c>
      <c r="AB65" s="33">
        <v>249521</v>
      </c>
      <c r="AC65" s="33">
        <v>239367</v>
      </c>
    </row>
    <row r="66" spans="2:29">
      <c r="B66" s="22" t="s">
        <v>334</v>
      </c>
      <c r="C66" s="22" t="s">
        <v>335</v>
      </c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>
        <v>53911</v>
      </c>
      <c r="P66" s="33">
        <v>48831</v>
      </c>
      <c r="Q66" s="33">
        <v>43962</v>
      </c>
      <c r="R66" s="33">
        <v>51225</v>
      </c>
      <c r="S66" s="33">
        <v>56382</v>
      </c>
      <c r="T66" s="33">
        <v>35642</v>
      </c>
      <c r="U66" s="33">
        <v>41774</v>
      </c>
      <c r="V66" s="33">
        <v>40430</v>
      </c>
      <c r="W66" s="33">
        <v>23631</v>
      </c>
      <c r="X66" s="33">
        <v>26967</v>
      </c>
      <c r="Y66" s="33">
        <v>21238</v>
      </c>
      <c r="Z66" s="33">
        <v>15893</v>
      </c>
      <c r="AA66" s="33">
        <v>9578</v>
      </c>
      <c r="AB66" s="33">
        <v>11388</v>
      </c>
      <c r="AC66" s="33">
        <v>15804</v>
      </c>
    </row>
    <row r="67" spans="2:29">
      <c r="B67" s="22" t="s">
        <v>64</v>
      </c>
      <c r="C67" s="22" t="s">
        <v>65</v>
      </c>
      <c r="D67" s="33">
        <v>490</v>
      </c>
      <c r="E67" s="33">
        <v>522</v>
      </c>
      <c r="F67" s="33">
        <v>620</v>
      </c>
      <c r="G67" s="33">
        <v>767</v>
      </c>
      <c r="H67" s="33">
        <v>856</v>
      </c>
      <c r="I67" s="33">
        <v>482</v>
      </c>
      <c r="J67" s="33">
        <v>478</v>
      </c>
      <c r="K67" s="33">
        <v>249</v>
      </c>
      <c r="L67" s="33">
        <v>272</v>
      </c>
      <c r="M67" s="33">
        <v>323</v>
      </c>
      <c r="N67" s="33">
        <v>333</v>
      </c>
      <c r="O67" s="33">
        <v>218</v>
      </c>
      <c r="P67" s="33">
        <v>420</v>
      </c>
      <c r="Q67" s="33">
        <v>234</v>
      </c>
      <c r="R67" s="33">
        <v>267</v>
      </c>
      <c r="S67" s="33">
        <v>379</v>
      </c>
      <c r="T67" s="33">
        <v>238</v>
      </c>
      <c r="U67" s="33">
        <v>143</v>
      </c>
      <c r="V67" s="33">
        <v>147</v>
      </c>
      <c r="W67" s="33">
        <v>342</v>
      </c>
      <c r="X67" s="33">
        <v>382</v>
      </c>
      <c r="Y67" s="33">
        <v>280</v>
      </c>
      <c r="Z67" s="33">
        <v>282</v>
      </c>
      <c r="AA67" s="33">
        <v>323</v>
      </c>
      <c r="AB67" s="33">
        <v>692</v>
      </c>
      <c r="AC67" s="33">
        <v>324</v>
      </c>
    </row>
    <row r="68" spans="2:29">
      <c r="B68" s="22" t="s">
        <v>66</v>
      </c>
      <c r="C68" s="22" t="s">
        <v>67</v>
      </c>
      <c r="D68" s="33">
        <v>16445</v>
      </c>
      <c r="E68" s="33">
        <v>16203</v>
      </c>
      <c r="F68" s="33">
        <v>17609</v>
      </c>
      <c r="G68" s="33">
        <v>18106</v>
      </c>
      <c r="H68" s="33">
        <v>15630</v>
      </c>
      <c r="I68" s="33">
        <v>14887</v>
      </c>
      <c r="J68" s="33">
        <v>14107</v>
      </c>
      <c r="K68" s="33">
        <v>13673</v>
      </c>
      <c r="L68" s="33">
        <v>16655</v>
      </c>
      <c r="M68" s="33">
        <v>15899</v>
      </c>
      <c r="N68" s="33">
        <v>16387</v>
      </c>
      <c r="O68" s="33">
        <v>18108</v>
      </c>
      <c r="P68" s="33">
        <v>17773</v>
      </c>
      <c r="Q68" s="33">
        <v>15856</v>
      </c>
      <c r="R68" s="33">
        <v>19091</v>
      </c>
      <c r="S68" s="33">
        <v>18762</v>
      </c>
      <c r="T68" s="33">
        <v>16047</v>
      </c>
      <c r="U68" s="33">
        <v>17127</v>
      </c>
      <c r="V68" s="33">
        <v>15357</v>
      </c>
      <c r="W68" s="33">
        <v>15448</v>
      </c>
      <c r="X68" s="33">
        <v>14500</v>
      </c>
      <c r="Y68" s="33">
        <v>16970</v>
      </c>
      <c r="Z68" s="33">
        <v>16310</v>
      </c>
      <c r="AA68" s="33">
        <v>19958</v>
      </c>
      <c r="AB68" s="33">
        <v>19730</v>
      </c>
      <c r="AC68" s="33">
        <v>19544</v>
      </c>
    </row>
    <row r="69" spans="2:29">
      <c r="B69" s="22" t="s">
        <v>128</v>
      </c>
      <c r="C69" s="22" t="s">
        <v>129</v>
      </c>
      <c r="D69" s="33">
        <v>744</v>
      </c>
      <c r="E69" s="33">
        <v>1229</v>
      </c>
      <c r="F69" s="33">
        <v>3273</v>
      </c>
      <c r="G69" s="33">
        <f>2200+14</f>
        <v>2214</v>
      </c>
      <c r="H69" s="33">
        <v>1220</v>
      </c>
      <c r="I69" s="33">
        <f>2720+14</f>
        <v>2734</v>
      </c>
      <c r="J69" s="33">
        <f>4209+45</f>
        <v>4254</v>
      </c>
      <c r="K69" s="33">
        <f>6246+43</f>
        <v>6289</v>
      </c>
      <c r="L69" s="33">
        <f>1765+43</f>
        <v>1808</v>
      </c>
      <c r="M69" s="33">
        <f>5295+48</f>
        <v>5343</v>
      </c>
      <c r="N69" s="33">
        <f>6274+22</f>
        <v>6296</v>
      </c>
      <c r="O69" s="33">
        <f>6163+5</f>
        <v>6168</v>
      </c>
      <c r="P69" s="33">
        <f>4009+5</f>
        <v>4014</v>
      </c>
      <c r="Q69" s="33">
        <f>4822+2</f>
        <v>4824</v>
      </c>
      <c r="R69" s="33">
        <v>5779</v>
      </c>
      <c r="S69" s="33">
        <v>4637</v>
      </c>
      <c r="T69" s="33">
        <v>4513</v>
      </c>
      <c r="U69" s="33">
        <v>3783</v>
      </c>
      <c r="V69" s="33">
        <v>6981</v>
      </c>
      <c r="W69" s="33">
        <v>5507</v>
      </c>
      <c r="X69" s="33">
        <v>5517</v>
      </c>
      <c r="Y69" s="33">
        <v>8591</v>
      </c>
      <c r="Z69" s="33">
        <v>11299</v>
      </c>
      <c r="AA69" s="33">
        <v>9490</v>
      </c>
      <c r="AB69" s="33">
        <v>12350</v>
      </c>
      <c r="AC69" s="33">
        <v>14620</v>
      </c>
    </row>
    <row r="70" spans="2:29" ht="15">
      <c r="B70" s="23" t="s">
        <v>70</v>
      </c>
      <c r="C70" s="23" t="s">
        <v>71</v>
      </c>
      <c r="D70" s="15">
        <f t="shared" ref="D70:AC70" si="101">+SUM(D64:D69)</f>
        <v>153507</v>
      </c>
      <c r="E70" s="15">
        <f t="shared" si="101"/>
        <v>168895</v>
      </c>
      <c r="F70" s="15">
        <f t="shared" si="101"/>
        <v>233762</v>
      </c>
      <c r="G70" s="15">
        <f t="shared" si="101"/>
        <v>285395</v>
      </c>
      <c r="H70" s="15">
        <f t="shared" si="101"/>
        <v>172110</v>
      </c>
      <c r="I70" s="15">
        <f t="shared" si="101"/>
        <v>176633</v>
      </c>
      <c r="J70" s="15">
        <f t="shared" si="101"/>
        <v>241625</v>
      </c>
      <c r="K70" s="15">
        <f t="shared" si="101"/>
        <v>227800</v>
      </c>
      <c r="L70" s="15">
        <f t="shared" si="101"/>
        <v>277276</v>
      </c>
      <c r="M70" s="15">
        <f t="shared" si="101"/>
        <v>172684</v>
      </c>
      <c r="N70" s="15">
        <f t="shared" si="101"/>
        <v>246687</v>
      </c>
      <c r="O70" s="15">
        <f t="shared" si="101"/>
        <v>291883</v>
      </c>
      <c r="P70" s="15">
        <f t="shared" si="101"/>
        <v>280382</v>
      </c>
      <c r="Q70" s="15">
        <f t="shared" si="101"/>
        <v>314199</v>
      </c>
      <c r="R70" s="15">
        <f t="shared" si="101"/>
        <v>294180</v>
      </c>
      <c r="S70" s="15">
        <f t="shared" si="101"/>
        <v>308690</v>
      </c>
      <c r="T70" s="15">
        <f t="shared" si="101"/>
        <v>300049</v>
      </c>
      <c r="U70" s="15">
        <f t="shared" si="101"/>
        <v>313473</v>
      </c>
      <c r="V70" s="15">
        <f t="shared" si="101"/>
        <v>317754</v>
      </c>
      <c r="W70" s="15">
        <f t="shared" si="101"/>
        <v>301905</v>
      </c>
      <c r="X70" s="15">
        <f t="shared" si="101"/>
        <v>308184</v>
      </c>
      <c r="Y70" s="15">
        <f t="shared" si="101"/>
        <v>313094</v>
      </c>
      <c r="Z70" s="15">
        <f t="shared" si="101"/>
        <v>322357</v>
      </c>
      <c r="AA70" s="15">
        <f t="shared" si="101"/>
        <v>329623</v>
      </c>
      <c r="AB70" s="15">
        <f t="shared" si="101"/>
        <v>337497</v>
      </c>
      <c r="AC70" s="15">
        <f t="shared" si="101"/>
        <v>320177</v>
      </c>
    </row>
    <row r="71" spans="2:29">
      <c r="B71" s="7" t="s">
        <v>72</v>
      </c>
      <c r="C71" s="7" t="s">
        <v>73</v>
      </c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2:29">
      <c r="B72" s="22" t="s">
        <v>62</v>
      </c>
      <c r="C72" s="22" t="s">
        <v>76</v>
      </c>
      <c r="D72" s="33">
        <v>31291</v>
      </c>
      <c r="E72" s="33">
        <v>30930</v>
      </c>
      <c r="F72" s="33">
        <v>27671</v>
      </c>
      <c r="G72" s="33">
        <v>32639</v>
      </c>
      <c r="H72" s="33">
        <v>32790</v>
      </c>
      <c r="I72" s="33">
        <v>30682</v>
      </c>
      <c r="J72" s="33">
        <v>32991</v>
      </c>
      <c r="K72" s="33">
        <v>31525</v>
      </c>
      <c r="L72" s="33">
        <v>34608</v>
      </c>
      <c r="M72" s="33">
        <v>69524</v>
      </c>
      <c r="N72" s="33">
        <v>37280</v>
      </c>
      <c r="O72" s="33">
        <v>36821</v>
      </c>
      <c r="P72" s="33">
        <v>39526</v>
      </c>
      <c r="Q72" s="33">
        <v>38860</v>
      </c>
      <c r="R72" s="33">
        <v>48999</v>
      </c>
      <c r="S72" s="33">
        <v>52908</v>
      </c>
      <c r="T72" s="33">
        <v>61491</v>
      </c>
      <c r="U72" s="33">
        <v>65808</v>
      </c>
      <c r="V72" s="33">
        <v>66366</v>
      </c>
      <c r="W72" s="33">
        <v>74251</v>
      </c>
      <c r="X72" s="33">
        <v>72698</v>
      </c>
      <c r="Y72" s="33">
        <v>76683</v>
      </c>
      <c r="Z72" s="33">
        <v>80119</v>
      </c>
      <c r="AA72" s="33">
        <v>81423</v>
      </c>
      <c r="AB72" s="33">
        <v>80555</v>
      </c>
      <c r="AC72" s="33">
        <v>76703</v>
      </c>
    </row>
    <row r="73" spans="2:29">
      <c r="B73" s="22" t="s">
        <v>64</v>
      </c>
      <c r="C73" s="22" t="s">
        <v>65</v>
      </c>
      <c r="D73" s="33">
        <v>540</v>
      </c>
      <c r="E73" s="33">
        <v>472</v>
      </c>
      <c r="F73" s="33">
        <v>402</v>
      </c>
      <c r="G73" s="33">
        <v>333</v>
      </c>
      <c r="H73" s="33">
        <v>49</v>
      </c>
      <c r="I73" s="33">
        <v>35</v>
      </c>
      <c r="J73" s="33">
        <v>22</v>
      </c>
      <c r="K73" s="33">
        <v>9</v>
      </c>
      <c r="L73" s="33">
        <v>407</v>
      </c>
      <c r="M73" s="33">
        <v>397</v>
      </c>
      <c r="N73" s="33">
        <v>387</v>
      </c>
      <c r="O73" s="33">
        <v>376</v>
      </c>
      <c r="P73" s="33">
        <v>384</v>
      </c>
      <c r="Q73" s="33">
        <v>373</v>
      </c>
      <c r="R73" s="33">
        <v>362</v>
      </c>
      <c r="S73" s="33">
        <v>350</v>
      </c>
      <c r="T73" s="33">
        <v>350</v>
      </c>
      <c r="U73" s="33">
        <v>338</v>
      </c>
      <c r="V73" s="33">
        <v>326</v>
      </c>
      <c r="W73" s="33">
        <v>314</v>
      </c>
      <c r="X73" s="33">
        <v>302</v>
      </c>
      <c r="Y73" s="33">
        <v>290</v>
      </c>
      <c r="Z73" s="33">
        <v>278</v>
      </c>
      <c r="AA73" s="33">
        <v>266</v>
      </c>
      <c r="AB73" s="33">
        <v>254</v>
      </c>
      <c r="AC73" s="33">
        <v>242</v>
      </c>
    </row>
    <row r="74" spans="2:29" ht="28.5">
      <c r="B74" s="30" t="s">
        <v>130</v>
      </c>
      <c r="C74" s="22" t="s">
        <v>131</v>
      </c>
      <c r="D74" s="33">
        <v>10279</v>
      </c>
      <c r="E74" s="33">
        <v>11421</v>
      </c>
      <c r="F74" s="33">
        <v>11310</v>
      </c>
      <c r="G74" s="33">
        <v>11195</v>
      </c>
      <c r="H74" s="33">
        <v>11754</v>
      </c>
      <c r="I74" s="33">
        <v>11726</v>
      </c>
      <c r="J74" s="33">
        <v>7632</v>
      </c>
      <c r="K74" s="33">
        <v>6780</v>
      </c>
      <c r="L74" s="33">
        <v>8257</v>
      </c>
      <c r="M74" s="33">
        <v>8967</v>
      </c>
      <c r="N74" s="33">
        <v>9128</v>
      </c>
      <c r="O74" s="33">
        <v>10021</v>
      </c>
      <c r="P74" s="33">
        <v>10224</v>
      </c>
      <c r="Q74" s="33">
        <v>10019</v>
      </c>
      <c r="R74" s="33">
        <v>9826</v>
      </c>
      <c r="S74" s="33">
        <v>9645</v>
      </c>
      <c r="T74" s="33">
        <v>9600</v>
      </c>
      <c r="U74" s="33">
        <v>9062</v>
      </c>
      <c r="V74" s="33">
        <v>9160</v>
      </c>
      <c r="W74" s="33">
        <v>9418</v>
      </c>
      <c r="X74" s="33">
        <v>9491</v>
      </c>
      <c r="Y74" s="33">
        <v>9494</v>
      </c>
      <c r="Z74" s="33">
        <v>10773</v>
      </c>
      <c r="AA74" s="33">
        <v>11000</v>
      </c>
      <c r="AB74" s="33">
        <v>9239</v>
      </c>
      <c r="AC74" s="33">
        <v>9684</v>
      </c>
    </row>
    <row r="75" spans="2:29">
      <c r="B75" s="22" t="s">
        <v>74</v>
      </c>
      <c r="C75" s="22" t="s">
        <v>75</v>
      </c>
      <c r="D75" s="33">
        <v>9878</v>
      </c>
      <c r="E75" s="33">
        <v>9204</v>
      </c>
      <c r="F75" s="33">
        <v>8533</v>
      </c>
      <c r="G75" s="33">
        <v>7955</v>
      </c>
      <c r="H75" s="33">
        <v>7112</v>
      </c>
      <c r="I75" s="33">
        <v>6558</v>
      </c>
      <c r="J75" s="33">
        <v>5878</v>
      </c>
      <c r="K75" s="33">
        <v>8501</v>
      </c>
      <c r="L75" s="33">
        <v>10365</v>
      </c>
      <c r="M75" s="33">
        <v>10283</v>
      </c>
      <c r="N75" s="33">
        <v>9945</v>
      </c>
      <c r="O75" s="33">
        <v>9584</v>
      </c>
      <c r="P75" s="33">
        <v>9351</v>
      </c>
      <c r="Q75" s="33">
        <v>8985</v>
      </c>
      <c r="R75" s="33">
        <v>8619</v>
      </c>
      <c r="S75" s="33">
        <v>8256</v>
      </c>
      <c r="T75" s="33">
        <v>7880</v>
      </c>
      <c r="U75" s="33">
        <v>7516</v>
      </c>
      <c r="V75" s="33">
        <v>7153</v>
      </c>
      <c r="W75" s="33">
        <v>7720</v>
      </c>
      <c r="X75" s="33">
        <v>7331</v>
      </c>
      <c r="Y75" s="33">
        <v>6942</v>
      </c>
      <c r="Z75" s="33">
        <v>6553</v>
      </c>
      <c r="AA75" s="33">
        <v>6187</v>
      </c>
      <c r="AB75" s="33">
        <v>5821</v>
      </c>
      <c r="AC75" s="33">
        <v>5456</v>
      </c>
    </row>
    <row r="76" spans="2:29">
      <c r="B76" s="22" t="s">
        <v>78</v>
      </c>
      <c r="C76" s="22" t="s">
        <v>355</v>
      </c>
      <c r="D76" s="33">
        <v>135</v>
      </c>
      <c r="E76" s="33">
        <v>175</v>
      </c>
      <c r="F76" s="33">
        <v>205</v>
      </c>
      <c r="G76" s="33">
        <v>227</v>
      </c>
      <c r="H76" s="33">
        <v>277</v>
      </c>
      <c r="I76" s="33">
        <v>311</v>
      </c>
      <c r="J76" s="33">
        <v>312</v>
      </c>
      <c r="K76" s="33">
        <v>335</v>
      </c>
      <c r="L76" s="33">
        <v>517</v>
      </c>
      <c r="M76" s="33">
        <v>557</v>
      </c>
      <c r="N76" s="33">
        <v>539</v>
      </c>
      <c r="O76" s="33">
        <v>511</v>
      </c>
      <c r="P76" s="33">
        <v>559</v>
      </c>
      <c r="Q76" s="33">
        <v>531</v>
      </c>
      <c r="R76" s="33">
        <v>529</v>
      </c>
      <c r="S76" s="33">
        <v>476</v>
      </c>
      <c r="T76" s="33">
        <v>481</v>
      </c>
      <c r="U76" s="33">
        <v>404</v>
      </c>
      <c r="V76" s="33">
        <v>350</v>
      </c>
      <c r="W76" s="33">
        <v>305</v>
      </c>
      <c r="X76" s="33">
        <v>308</v>
      </c>
      <c r="Y76" s="33">
        <v>321</v>
      </c>
      <c r="Z76" s="33">
        <v>297</v>
      </c>
      <c r="AA76" s="33">
        <v>295</v>
      </c>
      <c r="AB76" s="33">
        <v>264</v>
      </c>
      <c r="AC76" s="33">
        <v>237</v>
      </c>
    </row>
    <row r="77" spans="2:29">
      <c r="B77" s="22" t="s">
        <v>208</v>
      </c>
      <c r="C77" s="22" t="s">
        <v>77</v>
      </c>
      <c r="D77" s="33">
        <v>823784</v>
      </c>
      <c r="E77" s="33">
        <v>841369</v>
      </c>
      <c r="F77" s="33">
        <v>836337</v>
      </c>
      <c r="G77" s="33">
        <v>846714</v>
      </c>
      <c r="H77" s="33">
        <v>861484</v>
      </c>
      <c r="I77" s="33">
        <v>882786</v>
      </c>
      <c r="J77" s="33">
        <v>906466</v>
      </c>
      <c r="K77" s="33">
        <v>933978</v>
      </c>
      <c r="L77" s="33">
        <v>975405</v>
      </c>
      <c r="M77" s="33">
        <v>1001243</v>
      </c>
      <c r="N77" s="33">
        <v>1033212</v>
      </c>
      <c r="O77" s="33">
        <v>1041812</v>
      </c>
      <c r="P77" s="33">
        <v>1068832</v>
      </c>
      <c r="Q77" s="33">
        <v>1096455</v>
      </c>
      <c r="R77" s="33">
        <v>1104997</v>
      </c>
      <c r="S77" s="33">
        <v>1119683</v>
      </c>
      <c r="T77" s="33">
        <v>1133167</v>
      </c>
      <c r="U77" s="33">
        <v>1143118</v>
      </c>
      <c r="V77" s="33">
        <v>1158779</v>
      </c>
      <c r="W77" s="33">
        <v>1177614</v>
      </c>
      <c r="X77" s="33">
        <v>1194091</v>
      </c>
      <c r="Y77" s="33">
        <v>1203413</v>
      </c>
      <c r="Z77" s="33">
        <v>1209707</v>
      </c>
      <c r="AA77" s="33">
        <v>1221045</v>
      </c>
      <c r="AB77" s="33">
        <v>1239059</v>
      </c>
      <c r="AC77" s="33">
        <v>1242637</v>
      </c>
    </row>
    <row r="78" spans="2:29" ht="15">
      <c r="B78" s="23" t="s">
        <v>80</v>
      </c>
      <c r="C78" s="23" t="s">
        <v>81</v>
      </c>
      <c r="D78" s="15">
        <f t="shared" ref="D78:W78" si="102">+SUM(D72:D77)</f>
        <v>875907</v>
      </c>
      <c r="E78" s="15">
        <f t="shared" si="102"/>
        <v>893571</v>
      </c>
      <c r="F78" s="15">
        <f t="shared" si="102"/>
        <v>884458</v>
      </c>
      <c r="G78" s="15">
        <f t="shared" si="102"/>
        <v>899063</v>
      </c>
      <c r="H78" s="15">
        <f t="shared" si="102"/>
        <v>913466</v>
      </c>
      <c r="I78" s="15">
        <f t="shared" si="102"/>
        <v>932098</v>
      </c>
      <c r="J78" s="15">
        <f t="shared" si="102"/>
        <v>953301</v>
      </c>
      <c r="K78" s="15">
        <f t="shared" si="102"/>
        <v>981128</v>
      </c>
      <c r="L78" s="15">
        <f t="shared" si="102"/>
        <v>1029559</v>
      </c>
      <c r="M78" s="15">
        <f t="shared" si="102"/>
        <v>1090971</v>
      </c>
      <c r="N78" s="15">
        <f t="shared" si="102"/>
        <v>1090491</v>
      </c>
      <c r="O78" s="15">
        <f t="shared" si="102"/>
        <v>1099125</v>
      </c>
      <c r="P78" s="15">
        <f t="shared" si="102"/>
        <v>1128876</v>
      </c>
      <c r="Q78" s="15">
        <f t="shared" si="102"/>
        <v>1155223</v>
      </c>
      <c r="R78" s="15">
        <f t="shared" si="102"/>
        <v>1173332</v>
      </c>
      <c r="S78" s="15">
        <f t="shared" si="102"/>
        <v>1191318</v>
      </c>
      <c r="T78" s="15">
        <f t="shared" si="102"/>
        <v>1212969</v>
      </c>
      <c r="U78" s="15">
        <f t="shared" si="102"/>
        <v>1226246</v>
      </c>
      <c r="V78" s="15">
        <f t="shared" si="102"/>
        <v>1242134</v>
      </c>
      <c r="W78" s="15">
        <f t="shared" si="102"/>
        <v>1269622</v>
      </c>
      <c r="X78" s="15">
        <f t="shared" ref="X78:AC78" si="103">+SUM(X72:X77)</f>
        <v>1284221</v>
      </c>
      <c r="Y78" s="15">
        <f t="shared" si="103"/>
        <v>1297143</v>
      </c>
      <c r="Z78" s="15">
        <f t="shared" si="103"/>
        <v>1307727</v>
      </c>
      <c r="AA78" s="15">
        <f t="shared" si="103"/>
        <v>1320216</v>
      </c>
      <c r="AB78" s="15">
        <f t="shared" si="103"/>
        <v>1335192</v>
      </c>
      <c r="AC78" s="15">
        <f t="shared" si="103"/>
        <v>1334959</v>
      </c>
    </row>
    <row r="79" spans="2:29" ht="15">
      <c r="B79" s="12" t="s">
        <v>82</v>
      </c>
      <c r="C79" s="12" t="s">
        <v>83</v>
      </c>
      <c r="D79" s="20">
        <f t="shared" ref="D79:W79" si="104">+D78+D70</f>
        <v>1029414</v>
      </c>
      <c r="E79" s="20">
        <f t="shared" si="104"/>
        <v>1062466</v>
      </c>
      <c r="F79" s="20">
        <f t="shared" si="104"/>
        <v>1118220</v>
      </c>
      <c r="G79" s="20">
        <f t="shared" si="104"/>
        <v>1184458</v>
      </c>
      <c r="H79" s="20">
        <f t="shared" si="104"/>
        <v>1085576</v>
      </c>
      <c r="I79" s="20">
        <f t="shared" si="104"/>
        <v>1108731</v>
      </c>
      <c r="J79" s="20">
        <f t="shared" si="104"/>
        <v>1194926</v>
      </c>
      <c r="K79" s="20">
        <f t="shared" si="104"/>
        <v>1208928</v>
      </c>
      <c r="L79" s="20">
        <f t="shared" si="104"/>
        <v>1306835</v>
      </c>
      <c r="M79" s="20">
        <f t="shared" si="104"/>
        <v>1263655</v>
      </c>
      <c r="N79" s="20">
        <f t="shared" si="104"/>
        <v>1337178</v>
      </c>
      <c r="O79" s="20">
        <f t="shared" si="104"/>
        <v>1391008</v>
      </c>
      <c r="P79" s="20">
        <f t="shared" si="104"/>
        <v>1409258</v>
      </c>
      <c r="Q79" s="20">
        <f t="shared" si="104"/>
        <v>1469422</v>
      </c>
      <c r="R79" s="20">
        <f t="shared" si="104"/>
        <v>1467512</v>
      </c>
      <c r="S79" s="20">
        <f t="shared" si="104"/>
        <v>1500008</v>
      </c>
      <c r="T79" s="20">
        <f t="shared" si="104"/>
        <v>1513018</v>
      </c>
      <c r="U79" s="20">
        <f t="shared" si="104"/>
        <v>1539719</v>
      </c>
      <c r="V79" s="20">
        <f t="shared" si="104"/>
        <v>1559888</v>
      </c>
      <c r="W79" s="20">
        <f t="shared" si="104"/>
        <v>1571527</v>
      </c>
      <c r="X79" s="20">
        <f t="shared" ref="X79:AC79" si="105">+X78+X70</f>
        <v>1592405</v>
      </c>
      <c r="Y79" s="20">
        <f t="shared" si="105"/>
        <v>1610237</v>
      </c>
      <c r="Z79" s="20">
        <f t="shared" si="105"/>
        <v>1630084</v>
      </c>
      <c r="AA79" s="20">
        <f t="shared" si="105"/>
        <v>1649839</v>
      </c>
      <c r="AB79" s="20">
        <f t="shared" si="105"/>
        <v>1672689</v>
      </c>
      <c r="AC79" s="20">
        <f t="shared" si="105"/>
        <v>1655136</v>
      </c>
    </row>
    <row r="80" spans="2:29">
      <c r="B80" s="3" t="s">
        <v>84</v>
      </c>
      <c r="C80" s="3" t="s">
        <v>85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</row>
    <row r="81" spans="2:29">
      <c r="B81" s="7" t="s">
        <v>86</v>
      </c>
      <c r="C81" s="7" t="s">
        <v>87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</row>
    <row r="82" spans="2:29">
      <c r="B82" s="22" t="s">
        <v>132</v>
      </c>
      <c r="C82" s="22" t="s">
        <v>133</v>
      </c>
      <c r="D82" s="33">
        <v>33369</v>
      </c>
      <c r="E82" s="33">
        <v>60417</v>
      </c>
      <c r="F82" s="33">
        <v>135046</v>
      </c>
      <c r="G82" s="33">
        <v>81253</v>
      </c>
      <c r="H82" s="33">
        <v>34085</v>
      </c>
      <c r="I82" s="33">
        <v>37639</v>
      </c>
      <c r="J82" s="33">
        <v>93820</v>
      </c>
      <c r="K82" s="33">
        <v>52608</v>
      </c>
      <c r="L82" s="33">
        <v>7020</v>
      </c>
      <c r="M82" s="33">
        <v>2402</v>
      </c>
      <c r="N82" s="33">
        <v>22910</v>
      </c>
      <c r="O82" s="33">
        <v>349615</v>
      </c>
      <c r="P82" s="33">
        <v>408198</v>
      </c>
      <c r="Q82" s="33">
        <v>84828</v>
      </c>
      <c r="R82" s="33">
        <v>85350</v>
      </c>
      <c r="S82" s="33">
        <v>46123</v>
      </c>
      <c r="T82" s="33">
        <v>42402</v>
      </c>
      <c r="U82" s="33">
        <v>59776</v>
      </c>
      <c r="V82" s="33">
        <v>54599</v>
      </c>
      <c r="W82" s="33">
        <v>26422</v>
      </c>
      <c r="X82" s="33">
        <v>28969</v>
      </c>
      <c r="Y82" s="33">
        <v>27939</v>
      </c>
      <c r="Z82" s="33">
        <v>28827</v>
      </c>
      <c r="AA82" s="33">
        <v>25294</v>
      </c>
      <c r="AB82" s="33">
        <v>91277.691964161902</v>
      </c>
      <c r="AC82" s="33">
        <v>26597</v>
      </c>
    </row>
    <row r="83" spans="2:29">
      <c r="B83" s="22" t="s">
        <v>88</v>
      </c>
      <c r="C83" s="22" t="s">
        <v>89</v>
      </c>
      <c r="D83" s="33">
        <v>77352</v>
      </c>
      <c r="E83" s="33">
        <v>76559</v>
      </c>
      <c r="F83" s="33">
        <v>85844</v>
      </c>
      <c r="G83" s="33">
        <v>105852</v>
      </c>
      <c r="H83" s="33">
        <v>96508</v>
      </c>
      <c r="I83" s="33">
        <v>92718</v>
      </c>
      <c r="J83" s="33">
        <v>91953</v>
      </c>
      <c r="K83" s="33">
        <v>98935</v>
      </c>
      <c r="L83" s="33">
        <v>106128</v>
      </c>
      <c r="M83" s="33">
        <v>104690</v>
      </c>
      <c r="N83" s="33">
        <v>102400</v>
      </c>
      <c r="O83" s="33">
        <v>107140</v>
      </c>
      <c r="P83" s="33">
        <v>107743</v>
      </c>
      <c r="Q83" s="33">
        <v>120701</v>
      </c>
      <c r="R83" s="33">
        <v>115942</v>
      </c>
      <c r="S83" s="33">
        <v>99643</v>
      </c>
      <c r="T83" s="33">
        <v>119402</v>
      </c>
      <c r="U83" s="33">
        <v>125392</v>
      </c>
      <c r="V83" s="33">
        <v>127900</v>
      </c>
      <c r="W83" s="33">
        <v>132339</v>
      </c>
      <c r="X83" s="33">
        <v>128383</v>
      </c>
      <c r="Y83" s="33">
        <v>130158</v>
      </c>
      <c r="Z83" s="33">
        <v>124741</v>
      </c>
      <c r="AA83" s="33">
        <v>126231</v>
      </c>
      <c r="AB83" s="33">
        <v>119877</v>
      </c>
      <c r="AC83" s="33">
        <v>119570</v>
      </c>
    </row>
    <row r="84" spans="2:29">
      <c r="B84" s="22" t="s">
        <v>92</v>
      </c>
      <c r="C84" s="22" t="s">
        <v>93</v>
      </c>
      <c r="D84" s="33">
        <v>0</v>
      </c>
      <c r="E84" s="33">
        <v>71853</v>
      </c>
      <c r="F84" s="33">
        <v>71852</v>
      </c>
      <c r="G84" s="33">
        <v>71852</v>
      </c>
      <c r="H84" s="33">
        <v>0</v>
      </c>
      <c r="I84" s="33">
        <v>64181</v>
      </c>
      <c r="J84" s="33">
        <v>64181</v>
      </c>
      <c r="K84" s="33">
        <v>0</v>
      </c>
      <c r="L84" s="33">
        <v>0</v>
      </c>
      <c r="M84" s="33">
        <v>37427</v>
      </c>
      <c r="N84" s="33">
        <v>37446</v>
      </c>
      <c r="O84" s="33"/>
      <c r="P84" s="33">
        <v>2041</v>
      </c>
      <c r="Q84" s="33">
        <v>42917</v>
      </c>
      <c r="R84" s="33">
        <v>2041</v>
      </c>
      <c r="S84" s="33">
        <v>2439</v>
      </c>
      <c r="T84" s="33">
        <v>3549</v>
      </c>
      <c r="U84" s="33">
        <v>82502</v>
      </c>
      <c r="V84" s="33">
        <v>82869</v>
      </c>
      <c r="W84" s="33">
        <v>5086</v>
      </c>
      <c r="X84" s="33">
        <v>1630</v>
      </c>
      <c r="Y84" s="33">
        <v>104562</v>
      </c>
      <c r="Z84" s="33">
        <v>103556</v>
      </c>
      <c r="AA84" s="33">
        <v>51984</v>
      </c>
      <c r="AB84" s="33">
        <v>3610</v>
      </c>
      <c r="AC84" s="33">
        <v>105950</v>
      </c>
    </row>
    <row r="85" spans="2:29">
      <c r="B85" s="22" t="s">
        <v>90</v>
      </c>
      <c r="C85" s="22" t="s">
        <v>91</v>
      </c>
      <c r="D85" s="33">
        <v>2692</v>
      </c>
      <c r="E85" s="33">
        <v>2710</v>
      </c>
      <c r="F85" s="33">
        <v>2733</v>
      </c>
      <c r="G85" s="33">
        <v>2785</v>
      </c>
      <c r="H85" s="33">
        <v>2660</v>
      </c>
      <c r="I85" s="33">
        <v>2544</v>
      </c>
      <c r="J85" s="33">
        <v>2344</v>
      </c>
      <c r="K85" s="33">
        <v>1992</v>
      </c>
      <c r="L85" s="33">
        <v>1189</v>
      </c>
      <c r="M85" s="33">
        <v>1218</v>
      </c>
      <c r="N85" s="33">
        <v>1228</v>
      </c>
      <c r="O85" s="33">
        <v>1429</v>
      </c>
      <c r="P85" s="33">
        <v>1256</v>
      </c>
      <c r="Q85" s="33">
        <v>1264</v>
      </c>
      <c r="R85" s="33">
        <v>1272</v>
      </c>
      <c r="S85" s="33">
        <v>1276</v>
      </c>
      <c r="T85" s="33">
        <v>1266</v>
      </c>
      <c r="U85" s="33">
        <v>1255</v>
      </c>
      <c r="V85" s="33">
        <v>1244</v>
      </c>
      <c r="W85" s="33">
        <v>1221</v>
      </c>
      <c r="X85" s="33">
        <v>1221</v>
      </c>
      <c r="Y85" s="33">
        <v>1225</v>
      </c>
      <c r="Z85" s="33">
        <v>1230</v>
      </c>
      <c r="AA85" s="33">
        <v>1233</v>
      </c>
      <c r="AB85" s="33">
        <v>1238</v>
      </c>
      <c r="AC85" s="33">
        <v>1234</v>
      </c>
    </row>
    <row r="86" spans="2:29">
      <c r="B86" s="22" t="s">
        <v>96</v>
      </c>
      <c r="C86" s="22" t="s">
        <v>97</v>
      </c>
      <c r="D86" s="33">
        <v>9257</v>
      </c>
      <c r="E86" s="33">
        <v>4212</v>
      </c>
      <c r="F86" s="33">
        <v>4988</v>
      </c>
      <c r="G86" s="33">
        <v>6512</v>
      </c>
      <c r="H86" s="33">
        <v>7427</v>
      </c>
      <c r="I86" s="33">
        <v>4567</v>
      </c>
      <c r="J86" s="33">
        <v>6228</v>
      </c>
      <c r="K86" s="33">
        <v>8193</v>
      </c>
      <c r="L86" s="33">
        <v>10713</v>
      </c>
      <c r="M86" s="33">
        <v>6102</v>
      </c>
      <c r="N86" s="33">
        <v>7489</v>
      </c>
      <c r="O86" s="33">
        <v>9910</v>
      </c>
      <c r="P86" s="33">
        <v>11720</v>
      </c>
      <c r="Q86" s="33">
        <v>6191</v>
      </c>
      <c r="R86" s="33">
        <v>7649</v>
      </c>
      <c r="S86" s="33">
        <v>10298</v>
      </c>
      <c r="T86" s="33">
        <v>11731</v>
      </c>
      <c r="U86" s="33">
        <v>4806</v>
      </c>
      <c r="V86" s="33">
        <v>4597</v>
      </c>
      <c r="W86" s="33">
        <v>7375</v>
      </c>
      <c r="X86" s="33">
        <v>11461</v>
      </c>
      <c r="Y86" s="33">
        <v>6196</v>
      </c>
      <c r="Z86" s="33">
        <v>7057</v>
      </c>
      <c r="AA86" s="33">
        <v>11170</v>
      </c>
      <c r="AB86" s="33">
        <v>12525</v>
      </c>
      <c r="AC86" s="33">
        <v>5850</v>
      </c>
    </row>
    <row r="87" spans="2:29">
      <c r="B87" s="22" t="s">
        <v>101</v>
      </c>
      <c r="C87" s="22" t="s">
        <v>102</v>
      </c>
      <c r="D87" s="33">
        <v>3460</v>
      </c>
      <c r="E87" s="33">
        <v>1507</v>
      </c>
      <c r="F87" s="33">
        <v>1619</v>
      </c>
      <c r="G87" s="33">
        <v>3665</v>
      </c>
      <c r="H87" s="33">
        <v>2739</v>
      </c>
      <c r="I87" s="33">
        <v>2667</v>
      </c>
      <c r="J87" s="33">
        <v>6681</v>
      </c>
      <c r="K87" s="33">
        <v>9799</v>
      </c>
      <c r="L87" s="33">
        <v>12876</v>
      </c>
      <c r="M87" s="33">
        <v>4914</v>
      </c>
      <c r="N87" s="33">
        <v>6864</v>
      </c>
      <c r="O87" s="33">
        <v>10844</v>
      </c>
      <c r="P87" s="33">
        <v>9978</v>
      </c>
      <c r="Q87" s="33">
        <v>4503</v>
      </c>
      <c r="R87" s="33">
        <v>6120</v>
      </c>
      <c r="S87" s="33">
        <v>6506</v>
      </c>
      <c r="T87" s="33">
        <v>3668</v>
      </c>
      <c r="U87" s="33">
        <v>2929</v>
      </c>
      <c r="V87" s="33">
        <v>4336</v>
      </c>
      <c r="W87" s="33">
        <v>6373</v>
      </c>
      <c r="X87" s="33">
        <v>1566</v>
      </c>
      <c r="Y87" s="33">
        <v>2695</v>
      </c>
      <c r="Z87" s="33">
        <v>5556</v>
      </c>
      <c r="AA87" s="33">
        <v>6737</v>
      </c>
      <c r="AB87" s="33">
        <v>5033</v>
      </c>
      <c r="AC87" s="33">
        <v>0</v>
      </c>
    </row>
    <row r="88" spans="2:29">
      <c r="B88" s="22" t="s">
        <v>94</v>
      </c>
      <c r="C88" s="22" t="s">
        <v>95</v>
      </c>
      <c r="D88" s="33">
        <v>5366</v>
      </c>
      <c r="E88" s="33">
        <v>12843</v>
      </c>
      <c r="F88" s="33">
        <v>11165</v>
      </c>
      <c r="G88" s="33">
        <v>14045</v>
      </c>
      <c r="H88" s="33">
        <v>11431</v>
      </c>
      <c r="I88" s="33">
        <v>20352</v>
      </c>
      <c r="J88" s="33">
        <v>30257</v>
      </c>
      <c r="K88" s="33">
        <v>48904</v>
      </c>
      <c r="L88" s="33">
        <v>37950</v>
      </c>
      <c r="M88" s="33">
        <v>20504</v>
      </c>
      <c r="N88" s="33">
        <v>13294</v>
      </c>
      <c r="O88" s="33">
        <v>35685</v>
      </c>
      <c r="P88" s="33">
        <v>25990</v>
      </c>
      <c r="Q88" s="33">
        <v>29180</v>
      </c>
      <c r="R88" s="33">
        <v>21586</v>
      </c>
      <c r="S88" s="33">
        <v>23617</v>
      </c>
      <c r="T88" s="33">
        <v>19886</v>
      </c>
      <c r="U88" s="33">
        <v>18215</v>
      </c>
      <c r="V88" s="33">
        <v>19486</v>
      </c>
      <c r="W88" s="33">
        <v>18016</v>
      </c>
      <c r="X88" s="33">
        <v>12384</v>
      </c>
      <c r="Y88" s="33">
        <v>13218</v>
      </c>
      <c r="Z88" s="33">
        <v>13572</v>
      </c>
      <c r="AA88" s="33">
        <v>12925</v>
      </c>
      <c r="AB88" s="33">
        <v>11430</v>
      </c>
      <c r="AC88" s="33">
        <v>8164</v>
      </c>
    </row>
    <row r="89" spans="2:29">
      <c r="B89" s="22" t="s">
        <v>99</v>
      </c>
      <c r="C89" s="22" t="s">
        <v>100</v>
      </c>
      <c r="D89" s="33">
        <v>9948</v>
      </c>
      <c r="E89" s="33">
        <v>8114</v>
      </c>
      <c r="F89" s="33">
        <v>7234</v>
      </c>
      <c r="G89" s="33">
        <v>6499</v>
      </c>
      <c r="H89" s="33">
        <v>5590</v>
      </c>
      <c r="I89" s="33">
        <v>4737</v>
      </c>
      <c r="J89" s="33">
        <v>4156</v>
      </c>
      <c r="K89" s="33">
        <v>4746</v>
      </c>
      <c r="L89" s="33">
        <v>5690</v>
      </c>
      <c r="M89" s="33">
        <v>7773</v>
      </c>
      <c r="N89" s="33">
        <v>6972</v>
      </c>
      <c r="O89" s="33">
        <v>6393</v>
      </c>
      <c r="P89" s="33">
        <v>4119</v>
      </c>
      <c r="Q89" s="33">
        <v>3968</v>
      </c>
      <c r="R89" s="33">
        <v>3360</v>
      </c>
      <c r="S89" s="33">
        <v>3184</v>
      </c>
      <c r="T89" s="33">
        <v>2422</v>
      </c>
      <c r="U89" s="33">
        <v>2169</v>
      </c>
      <c r="V89" s="33">
        <v>5744</v>
      </c>
      <c r="W89" s="33">
        <v>6235</v>
      </c>
      <c r="X89" s="33">
        <v>15115</v>
      </c>
      <c r="Y89" s="33">
        <v>14113</v>
      </c>
      <c r="Z89" s="33">
        <v>12885</v>
      </c>
      <c r="AA89" s="33">
        <v>12429</v>
      </c>
      <c r="AB89" s="33">
        <v>11620</v>
      </c>
      <c r="AC89" s="33">
        <v>10023</v>
      </c>
    </row>
    <row r="90" spans="2:29" ht="15">
      <c r="B90" s="23" t="s">
        <v>103</v>
      </c>
      <c r="C90" s="23" t="s">
        <v>104</v>
      </c>
      <c r="D90" s="15">
        <f t="shared" ref="D90:N90" si="106">+SUM(D82:D89)</f>
        <v>141444</v>
      </c>
      <c r="E90" s="15">
        <f t="shared" si="106"/>
        <v>238215</v>
      </c>
      <c r="F90" s="15">
        <f t="shared" si="106"/>
        <v>320481</v>
      </c>
      <c r="G90" s="15">
        <f t="shared" si="106"/>
        <v>292463</v>
      </c>
      <c r="H90" s="15">
        <f t="shared" si="106"/>
        <v>160440</v>
      </c>
      <c r="I90" s="15">
        <f t="shared" si="106"/>
        <v>229405</v>
      </c>
      <c r="J90" s="15">
        <f t="shared" si="106"/>
        <v>299620</v>
      </c>
      <c r="K90" s="15">
        <f t="shared" si="106"/>
        <v>225177</v>
      </c>
      <c r="L90" s="15">
        <f t="shared" si="106"/>
        <v>181566</v>
      </c>
      <c r="M90" s="15">
        <f t="shared" si="106"/>
        <v>185030</v>
      </c>
      <c r="N90" s="15">
        <f t="shared" si="106"/>
        <v>198603</v>
      </c>
      <c r="O90" s="15">
        <f t="shared" ref="O90:T90" si="107">+SUM(O82:O89)</f>
        <v>521016</v>
      </c>
      <c r="P90" s="15">
        <f t="shared" si="107"/>
        <v>571045</v>
      </c>
      <c r="Q90" s="15">
        <f t="shared" si="107"/>
        <v>293552</v>
      </c>
      <c r="R90" s="15">
        <f t="shared" si="107"/>
        <v>243320</v>
      </c>
      <c r="S90" s="15">
        <f t="shared" si="107"/>
        <v>193086</v>
      </c>
      <c r="T90" s="15">
        <f t="shared" si="107"/>
        <v>204326</v>
      </c>
      <c r="U90" s="15">
        <f t="shared" ref="U90:AC90" si="108">+SUM(U82:U89)</f>
        <v>297044</v>
      </c>
      <c r="V90" s="15">
        <f t="shared" si="108"/>
        <v>300775</v>
      </c>
      <c r="W90" s="15">
        <f t="shared" si="108"/>
        <v>203067</v>
      </c>
      <c r="X90" s="15">
        <f t="shared" si="108"/>
        <v>200729</v>
      </c>
      <c r="Y90" s="15">
        <f t="shared" si="108"/>
        <v>300106</v>
      </c>
      <c r="Z90" s="15">
        <f t="shared" si="108"/>
        <v>297424</v>
      </c>
      <c r="AA90" s="15">
        <f t="shared" si="108"/>
        <v>248003</v>
      </c>
      <c r="AB90" s="15">
        <f t="shared" si="108"/>
        <v>256610.6919641619</v>
      </c>
      <c r="AC90" s="15">
        <f t="shared" si="108"/>
        <v>277388</v>
      </c>
    </row>
    <row r="91" spans="2:29">
      <c r="B91" s="7" t="s">
        <v>105</v>
      </c>
      <c r="C91" s="7" t="s">
        <v>106</v>
      </c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</row>
    <row r="92" spans="2:29">
      <c r="B92" s="22" t="s">
        <v>132</v>
      </c>
      <c r="C92" s="22" t="s">
        <v>133</v>
      </c>
      <c r="D92" s="33">
        <v>523093</v>
      </c>
      <c r="E92" s="33">
        <v>517378</v>
      </c>
      <c r="F92" s="33">
        <v>472894</v>
      </c>
      <c r="G92" s="33">
        <v>548589</v>
      </c>
      <c r="H92" s="33">
        <v>557630</v>
      </c>
      <c r="I92" s="33">
        <v>562061</v>
      </c>
      <c r="J92" s="33">
        <v>558425</v>
      </c>
      <c r="K92" s="33">
        <v>631864</v>
      </c>
      <c r="L92" s="33">
        <v>731493</v>
      </c>
      <c r="M92" s="33">
        <v>741128</v>
      </c>
      <c r="N92" s="33">
        <v>769367</v>
      </c>
      <c r="O92" s="33">
        <v>441313</v>
      </c>
      <c r="P92" s="33">
        <v>369893</v>
      </c>
      <c r="Q92" s="33">
        <v>792404</v>
      </c>
      <c r="R92" s="33">
        <v>797862</v>
      </c>
      <c r="S92" s="33">
        <v>839441</v>
      </c>
      <c r="T92" s="33">
        <v>832972</v>
      </c>
      <c r="U92" s="33">
        <v>831663</v>
      </c>
      <c r="V92" s="33">
        <v>818826</v>
      </c>
      <c r="W92" s="33">
        <v>912688</v>
      </c>
      <c r="X92" s="33">
        <v>899174</v>
      </c>
      <c r="Y92" s="33">
        <v>903693</v>
      </c>
      <c r="Z92" s="33">
        <v>900019</v>
      </c>
      <c r="AA92" s="33">
        <v>944692</v>
      </c>
      <c r="AB92" s="33">
        <v>929769.30803583807</v>
      </c>
      <c r="AC92" s="33">
        <v>969671</v>
      </c>
    </row>
    <row r="93" spans="2:29">
      <c r="B93" s="22" t="s">
        <v>88</v>
      </c>
      <c r="C93" s="22" t="s">
        <v>107</v>
      </c>
      <c r="D93" s="33">
        <v>5627</v>
      </c>
      <c r="E93" s="33">
        <v>5704</v>
      </c>
      <c r="F93" s="33">
        <v>5704</v>
      </c>
      <c r="G93" s="33">
        <v>5692</v>
      </c>
      <c r="H93" s="33">
        <v>5746</v>
      </c>
      <c r="I93" s="33">
        <v>5746</v>
      </c>
      <c r="J93" s="33">
        <v>5293</v>
      </c>
      <c r="K93" s="33">
        <v>5323</v>
      </c>
      <c r="L93" s="33">
        <v>5391</v>
      </c>
      <c r="M93" s="33">
        <v>5580</v>
      </c>
      <c r="N93" s="33">
        <v>2009</v>
      </c>
      <c r="O93" s="33">
        <v>1652</v>
      </c>
      <c r="P93" s="33">
        <v>1479</v>
      </c>
      <c r="Q93" s="33">
        <v>1686</v>
      </c>
      <c r="R93" s="33">
        <v>1306</v>
      </c>
      <c r="S93" s="33">
        <v>7696</v>
      </c>
      <c r="T93" s="33">
        <v>7224</v>
      </c>
      <c r="U93" s="33">
        <v>6875</v>
      </c>
      <c r="V93" s="33">
        <v>6392</v>
      </c>
      <c r="W93" s="33">
        <v>6169</v>
      </c>
      <c r="X93" s="33">
        <v>5796</v>
      </c>
      <c r="Y93" s="33">
        <v>5453</v>
      </c>
      <c r="Z93" s="33">
        <v>4981</v>
      </c>
      <c r="AA93" s="33">
        <v>4602</v>
      </c>
      <c r="AB93" s="33">
        <v>4945</v>
      </c>
      <c r="AC93" s="33">
        <v>4644</v>
      </c>
    </row>
    <row r="94" spans="2:29">
      <c r="B94" s="22" t="s">
        <v>90</v>
      </c>
      <c r="C94" s="22" t="s">
        <v>91</v>
      </c>
      <c r="D94" s="33">
        <v>8060</v>
      </c>
      <c r="E94" s="33">
        <v>7398</v>
      </c>
      <c r="F94" s="33">
        <v>7053</v>
      </c>
      <c r="G94" s="33">
        <v>6246</v>
      </c>
      <c r="H94" s="33">
        <v>4758</v>
      </c>
      <c r="I94" s="33">
        <v>4107</v>
      </c>
      <c r="J94" s="33">
        <v>3638</v>
      </c>
      <c r="K94" s="33">
        <v>6684</v>
      </c>
      <c r="L94" s="33">
        <v>9219</v>
      </c>
      <c r="M94" s="33">
        <v>9147</v>
      </c>
      <c r="N94" s="33">
        <v>8836</v>
      </c>
      <c r="O94" s="33">
        <v>8332</v>
      </c>
      <c r="P94" s="33">
        <v>8349</v>
      </c>
      <c r="Q94" s="33">
        <v>8029</v>
      </c>
      <c r="R94" s="33">
        <v>7705</v>
      </c>
      <c r="S94" s="33">
        <v>7387</v>
      </c>
      <c r="T94" s="33">
        <v>7080</v>
      </c>
      <c r="U94" s="33">
        <v>6770</v>
      </c>
      <c r="V94" s="33">
        <v>6458</v>
      </c>
      <c r="W94" s="33">
        <v>7087</v>
      </c>
      <c r="X94" s="33">
        <v>6745</v>
      </c>
      <c r="Y94" s="33">
        <v>6400</v>
      </c>
      <c r="Z94" s="33">
        <v>6052</v>
      </c>
      <c r="AA94" s="33">
        <v>5723</v>
      </c>
      <c r="AB94" s="33">
        <v>5390</v>
      </c>
      <c r="AC94" s="33">
        <v>5054</v>
      </c>
    </row>
    <row r="95" spans="2:29">
      <c r="B95" s="22" t="s">
        <v>98</v>
      </c>
      <c r="C95" s="22" t="s">
        <v>109</v>
      </c>
      <c r="D95" s="33">
        <v>9254</v>
      </c>
      <c r="E95" s="33">
        <v>9204</v>
      </c>
      <c r="F95" s="33">
        <v>8992</v>
      </c>
      <c r="G95" s="33">
        <v>8599</v>
      </c>
      <c r="H95" s="33">
        <v>9392</v>
      </c>
      <c r="I95" s="33">
        <v>6895</v>
      </c>
      <c r="J95" s="33">
        <v>6971</v>
      </c>
      <c r="K95" s="33">
        <v>6844</v>
      </c>
      <c r="L95" s="33">
        <v>7312</v>
      </c>
      <c r="M95" s="33">
        <v>8177</v>
      </c>
      <c r="N95" s="33">
        <v>9010</v>
      </c>
      <c r="O95" s="33">
        <v>10077</v>
      </c>
      <c r="P95" s="33">
        <v>12751</v>
      </c>
      <c r="Q95" s="33">
        <v>13648</v>
      </c>
      <c r="R95" s="33">
        <v>14120</v>
      </c>
      <c r="S95" s="33">
        <v>13395</v>
      </c>
      <c r="T95" s="33">
        <v>15940</v>
      </c>
      <c r="U95" s="33">
        <v>16162</v>
      </c>
      <c r="V95" s="33">
        <v>15570</v>
      </c>
      <c r="W95" s="33">
        <v>16115</v>
      </c>
      <c r="X95" s="33">
        <v>13187</v>
      </c>
      <c r="Y95" s="33">
        <v>13943</v>
      </c>
      <c r="Z95" s="33">
        <v>14320</v>
      </c>
      <c r="AA95" s="33">
        <v>14466</v>
      </c>
      <c r="AB95" s="33">
        <v>14898</v>
      </c>
      <c r="AC95" s="33">
        <v>14194</v>
      </c>
    </row>
    <row r="96" spans="2:29">
      <c r="B96" s="22" t="s">
        <v>110</v>
      </c>
      <c r="C96" s="22" t="s">
        <v>111</v>
      </c>
      <c r="D96" s="33">
        <v>6914</v>
      </c>
      <c r="E96" s="33">
        <v>5978</v>
      </c>
      <c r="F96" s="33">
        <v>7281</v>
      </c>
      <c r="G96" s="33">
        <v>8400</v>
      </c>
      <c r="H96" s="33">
        <v>12307</v>
      </c>
      <c r="I96" s="33">
        <v>12197</v>
      </c>
      <c r="J96" s="33">
        <v>10892</v>
      </c>
      <c r="K96" s="33">
        <v>6903</v>
      </c>
      <c r="L96" s="33">
        <v>13415</v>
      </c>
      <c r="M96" s="33">
        <v>22006</v>
      </c>
      <c r="N96" s="33">
        <v>26161</v>
      </c>
      <c r="O96" s="33">
        <v>35466</v>
      </c>
      <c r="P96" s="33">
        <v>42841</v>
      </c>
      <c r="Q96" s="33">
        <v>42850</v>
      </c>
      <c r="R96" s="33">
        <v>49098</v>
      </c>
      <c r="S96" s="33">
        <v>52343</v>
      </c>
      <c r="T96" s="33">
        <v>51889</v>
      </c>
      <c r="U96" s="33">
        <v>57686</v>
      </c>
      <c r="V96" s="33">
        <v>59668</v>
      </c>
      <c r="W96" s="33">
        <v>57634</v>
      </c>
      <c r="X96" s="33">
        <v>67034</v>
      </c>
      <c r="Y96" s="33">
        <v>67533</v>
      </c>
      <c r="Z96" s="33">
        <v>69869</v>
      </c>
      <c r="AA96" s="33">
        <v>72208</v>
      </c>
      <c r="AB96" s="33">
        <v>77791</v>
      </c>
      <c r="AC96" s="33">
        <v>86656</v>
      </c>
    </row>
    <row r="97" spans="2:29" ht="15">
      <c r="B97" s="23" t="s">
        <v>112</v>
      </c>
      <c r="C97" s="23" t="s">
        <v>113</v>
      </c>
      <c r="D97" s="15">
        <f t="shared" ref="D97:K97" si="109">+SUM(D92:D96)</f>
        <v>552948</v>
      </c>
      <c r="E97" s="15">
        <f t="shared" si="109"/>
        <v>545662</v>
      </c>
      <c r="F97" s="15">
        <f t="shared" si="109"/>
        <v>501924</v>
      </c>
      <c r="G97" s="15">
        <f t="shared" si="109"/>
        <v>577526</v>
      </c>
      <c r="H97" s="15">
        <f t="shared" si="109"/>
        <v>589833</v>
      </c>
      <c r="I97" s="15">
        <f t="shared" si="109"/>
        <v>591006</v>
      </c>
      <c r="J97" s="15">
        <f t="shared" si="109"/>
        <v>585219</v>
      </c>
      <c r="K97" s="15">
        <f t="shared" si="109"/>
        <v>657618</v>
      </c>
      <c r="L97" s="15">
        <f t="shared" ref="L97:S97" si="110">+SUM(L92:L96)</f>
        <v>766830</v>
      </c>
      <c r="M97" s="15">
        <f t="shared" si="110"/>
        <v>786038</v>
      </c>
      <c r="N97" s="15">
        <f t="shared" si="110"/>
        <v>815383</v>
      </c>
      <c r="O97" s="15">
        <f t="shared" si="110"/>
        <v>496840</v>
      </c>
      <c r="P97" s="15">
        <f t="shared" si="110"/>
        <v>435313</v>
      </c>
      <c r="Q97" s="15">
        <f t="shared" si="110"/>
        <v>858617</v>
      </c>
      <c r="R97" s="15">
        <f t="shared" si="110"/>
        <v>870091</v>
      </c>
      <c r="S97" s="15">
        <f t="shared" si="110"/>
        <v>920262</v>
      </c>
      <c r="T97" s="15">
        <f t="shared" ref="T97:Y97" si="111">+SUM(T92:T96)</f>
        <v>915105</v>
      </c>
      <c r="U97" s="15">
        <f t="shared" si="111"/>
        <v>919156</v>
      </c>
      <c r="V97" s="15">
        <f t="shared" si="111"/>
        <v>906914</v>
      </c>
      <c r="W97" s="15">
        <f t="shared" si="111"/>
        <v>999693</v>
      </c>
      <c r="X97" s="15">
        <f t="shared" si="111"/>
        <v>991936</v>
      </c>
      <c r="Y97" s="15">
        <f t="shared" si="111"/>
        <v>997022</v>
      </c>
      <c r="Z97" s="15">
        <f t="shared" ref="Z97:AA97" si="112">+SUM(Z92:Z96)</f>
        <v>995241</v>
      </c>
      <c r="AA97" s="15">
        <f t="shared" si="112"/>
        <v>1041691</v>
      </c>
      <c r="AB97" s="15">
        <f t="shared" ref="AB97:AC97" si="113">+SUM(AB92:AB96)</f>
        <v>1032793.3080358381</v>
      </c>
      <c r="AC97" s="15">
        <f t="shared" si="113"/>
        <v>1080219</v>
      </c>
    </row>
    <row r="98" spans="2:29" ht="15">
      <c r="B98" s="23" t="s">
        <v>114</v>
      </c>
      <c r="C98" s="23" t="s">
        <v>115</v>
      </c>
      <c r="D98" s="24">
        <f t="shared" ref="D98:K98" si="114">+D97+D90</f>
        <v>694392</v>
      </c>
      <c r="E98" s="24">
        <f t="shared" si="114"/>
        <v>783877</v>
      </c>
      <c r="F98" s="24">
        <f t="shared" si="114"/>
        <v>822405</v>
      </c>
      <c r="G98" s="24">
        <f t="shared" si="114"/>
        <v>869989</v>
      </c>
      <c r="H98" s="24">
        <f t="shared" si="114"/>
        <v>750273</v>
      </c>
      <c r="I98" s="24">
        <f t="shared" si="114"/>
        <v>820411</v>
      </c>
      <c r="J98" s="24">
        <f t="shared" si="114"/>
        <v>884839</v>
      </c>
      <c r="K98" s="24">
        <f t="shared" si="114"/>
        <v>882795</v>
      </c>
      <c r="L98" s="24">
        <f t="shared" ref="L98:S98" si="115">+L97+L90</f>
        <v>948396</v>
      </c>
      <c r="M98" s="24">
        <f t="shared" si="115"/>
        <v>971068</v>
      </c>
      <c r="N98" s="24">
        <f t="shared" si="115"/>
        <v>1013986</v>
      </c>
      <c r="O98" s="24">
        <f t="shared" si="115"/>
        <v>1017856</v>
      </c>
      <c r="P98" s="24">
        <f t="shared" si="115"/>
        <v>1006358</v>
      </c>
      <c r="Q98" s="24">
        <f t="shared" si="115"/>
        <v>1152169</v>
      </c>
      <c r="R98" s="24">
        <f t="shared" si="115"/>
        <v>1113411</v>
      </c>
      <c r="S98" s="24">
        <f t="shared" si="115"/>
        <v>1113348</v>
      </c>
      <c r="T98" s="24">
        <f t="shared" ref="T98:Y98" si="116">+T97+T90</f>
        <v>1119431</v>
      </c>
      <c r="U98" s="24">
        <f t="shared" si="116"/>
        <v>1216200</v>
      </c>
      <c r="V98" s="24">
        <f t="shared" si="116"/>
        <v>1207689</v>
      </c>
      <c r="W98" s="24">
        <f t="shared" si="116"/>
        <v>1202760</v>
      </c>
      <c r="X98" s="24">
        <f t="shared" si="116"/>
        <v>1192665</v>
      </c>
      <c r="Y98" s="24">
        <f t="shared" si="116"/>
        <v>1297128</v>
      </c>
      <c r="Z98" s="24">
        <f t="shared" ref="Z98:AA98" si="117">+Z97+Z90</f>
        <v>1292665</v>
      </c>
      <c r="AA98" s="24">
        <f t="shared" si="117"/>
        <v>1289694</v>
      </c>
      <c r="AB98" s="24">
        <f t="shared" ref="AB98:AC98" si="118">+AB97+AB90</f>
        <v>1289404</v>
      </c>
      <c r="AC98" s="24">
        <f t="shared" si="118"/>
        <v>1357607</v>
      </c>
    </row>
    <row r="99" spans="2:29">
      <c r="B99" s="7" t="s">
        <v>116</v>
      </c>
      <c r="C99" s="7" t="s">
        <v>117</v>
      </c>
      <c r="D99" s="21"/>
      <c r="E99" s="21"/>
      <c r="F99" s="21"/>
      <c r="G99" s="21"/>
      <c r="H99" s="21"/>
    </row>
    <row r="100" spans="2:29">
      <c r="B100" s="22" t="s">
        <v>118</v>
      </c>
      <c r="C100" s="22" t="s">
        <v>119</v>
      </c>
      <c r="D100" s="33">
        <v>224804</v>
      </c>
      <c r="E100" s="33">
        <v>224804</v>
      </c>
      <c r="F100" s="33">
        <v>224804</v>
      </c>
      <c r="G100" s="33">
        <v>224804</v>
      </c>
      <c r="H100" s="33">
        <v>224804</v>
      </c>
      <c r="I100" s="33">
        <v>224804</v>
      </c>
      <c r="J100" s="33">
        <v>224804</v>
      </c>
      <c r="K100" s="33">
        <v>224804</v>
      </c>
      <c r="L100" s="33">
        <v>224804</v>
      </c>
      <c r="M100" s="33">
        <v>224804</v>
      </c>
      <c r="N100" s="33">
        <v>224804</v>
      </c>
      <c r="O100" s="33">
        <v>224804</v>
      </c>
      <c r="P100" s="33">
        <v>224804</v>
      </c>
      <c r="Q100" s="33">
        <v>224804</v>
      </c>
      <c r="R100" s="33">
        <v>224804</v>
      </c>
      <c r="S100" s="33">
        <v>224804</v>
      </c>
      <c r="T100" s="33">
        <v>224804</v>
      </c>
      <c r="U100" s="33">
        <v>224804</v>
      </c>
      <c r="V100" s="33">
        <v>224804</v>
      </c>
      <c r="W100" s="33">
        <v>224804</v>
      </c>
      <c r="X100" s="33">
        <v>224804</v>
      </c>
      <c r="Y100" s="33">
        <v>224804</v>
      </c>
      <c r="Z100" s="33">
        <v>224804</v>
      </c>
      <c r="AA100" s="33">
        <v>224804</v>
      </c>
      <c r="AB100" s="33">
        <v>224804</v>
      </c>
      <c r="AC100" s="33">
        <v>224804</v>
      </c>
    </row>
    <row r="101" spans="2:29">
      <c r="B101" s="22" t="s">
        <v>120</v>
      </c>
      <c r="C101" s="22" t="s">
        <v>121</v>
      </c>
      <c r="D101" s="33">
        <v>33603</v>
      </c>
      <c r="E101" s="33">
        <v>41869</v>
      </c>
      <c r="F101" s="33">
        <v>41869</v>
      </c>
      <c r="G101" s="33">
        <v>41869</v>
      </c>
      <c r="H101" s="33">
        <v>41869</v>
      </c>
      <c r="I101" s="33">
        <v>44961</v>
      </c>
      <c r="J101" s="33">
        <v>44961</v>
      </c>
      <c r="K101" s="33">
        <v>44961</v>
      </c>
      <c r="L101" s="33">
        <v>44961</v>
      </c>
      <c r="M101" s="33">
        <v>44961</v>
      </c>
      <c r="N101" s="33">
        <v>44961</v>
      </c>
      <c r="O101" s="33">
        <v>44961</v>
      </c>
      <c r="P101" s="33">
        <v>44961</v>
      </c>
      <c r="Q101" s="33">
        <v>44961</v>
      </c>
      <c r="R101" s="33">
        <v>44961</v>
      </c>
      <c r="S101" s="33">
        <v>44961</v>
      </c>
      <c r="T101" s="33">
        <v>44961</v>
      </c>
      <c r="U101" s="33">
        <v>44961</v>
      </c>
      <c r="V101" s="33">
        <v>44961</v>
      </c>
      <c r="W101" s="33">
        <v>44961</v>
      </c>
      <c r="X101" s="33">
        <v>44961</v>
      </c>
      <c r="Y101" s="33">
        <v>44961</v>
      </c>
      <c r="Z101" s="33">
        <v>44961</v>
      </c>
      <c r="AA101" s="33">
        <v>44961</v>
      </c>
      <c r="AB101" s="33">
        <v>44961</v>
      </c>
      <c r="AC101" s="33">
        <v>44961</v>
      </c>
    </row>
    <row r="102" spans="2:29">
      <c r="B102" s="22" t="s">
        <v>134</v>
      </c>
      <c r="C102" s="22" t="s">
        <v>135</v>
      </c>
      <c r="D102" s="33">
        <v>-6218</v>
      </c>
      <c r="E102" s="33">
        <v>-7551</v>
      </c>
      <c r="F102" s="33">
        <v>-3999</v>
      </c>
      <c r="G102" s="33">
        <v>-3056</v>
      </c>
      <c r="H102" s="33">
        <v>-1086</v>
      </c>
      <c r="I102" s="33">
        <v>-1004</v>
      </c>
      <c r="J102" s="33">
        <v>-4237</v>
      </c>
      <c r="K102" s="33">
        <v>-11478</v>
      </c>
      <c r="L102" s="33">
        <v>-7195</v>
      </c>
      <c r="M102" s="33">
        <v>-2404</v>
      </c>
      <c r="N102" s="33">
        <v>2590</v>
      </c>
      <c r="O102" s="33">
        <v>28474</v>
      </c>
      <c r="P102" s="33">
        <v>30639</v>
      </c>
      <c r="Q102" s="33">
        <v>22267</v>
      </c>
      <c r="R102" s="33">
        <v>31562</v>
      </c>
      <c r="S102" s="33">
        <v>38768</v>
      </c>
      <c r="T102" s="33">
        <v>22138</v>
      </c>
      <c r="U102" s="33">
        <v>26937</v>
      </c>
      <c r="V102" s="33">
        <v>27649</v>
      </c>
      <c r="W102" s="33">
        <v>16129</v>
      </c>
      <c r="X102" s="33">
        <v>23192</v>
      </c>
      <c r="Y102" s="33">
        <v>16061</v>
      </c>
      <c r="Z102" s="33">
        <v>12087</v>
      </c>
      <c r="AA102" s="33">
        <v>5652</v>
      </c>
      <c r="AB102" s="33">
        <v>5310</v>
      </c>
      <c r="AC102" s="33">
        <v>3741</v>
      </c>
    </row>
    <row r="103" spans="2:29">
      <c r="B103" s="22" t="s">
        <v>122</v>
      </c>
      <c r="C103" s="22" t="s">
        <v>123</v>
      </c>
      <c r="D103" s="33">
        <v>82833</v>
      </c>
      <c r="E103" s="33">
        <v>19467</v>
      </c>
      <c r="F103" s="33">
        <v>33141</v>
      </c>
      <c r="G103" s="33">
        <v>50852</v>
      </c>
      <c r="H103" s="33">
        <v>69716</v>
      </c>
      <c r="I103" s="33">
        <v>19559</v>
      </c>
      <c r="J103" s="33">
        <v>44559</v>
      </c>
      <c r="K103" s="33">
        <v>67846</v>
      </c>
      <c r="L103" s="33">
        <v>95869</v>
      </c>
      <c r="M103" s="33">
        <v>25226</v>
      </c>
      <c r="N103" s="33">
        <v>50837</v>
      </c>
      <c r="O103" s="33">
        <v>74913</v>
      </c>
      <c r="P103" s="33">
        <v>102496</v>
      </c>
      <c r="Q103" s="33">
        <v>25221</v>
      </c>
      <c r="R103" s="33">
        <v>52774</v>
      </c>
      <c r="S103" s="33">
        <v>78127</v>
      </c>
      <c r="T103" s="33">
        <v>101674</v>
      </c>
      <c r="U103" s="33">
        <v>26817</v>
      </c>
      <c r="V103" s="33">
        <v>54605</v>
      </c>
      <c r="W103" s="33">
        <v>82873</v>
      </c>
      <c r="X103" s="33">
        <v>106783</v>
      </c>
      <c r="Y103" s="33">
        <v>27283</v>
      </c>
      <c r="Z103" s="33">
        <v>55567</v>
      </c>
      <c r="AA103" s="33">
        <v>84728</v>
      </c>
      <c r="AB103" s="33">
        <v>108210</v>
      </c>
      <c r="AC103" s="33">
        <v>24023</v>
      </c>
    </row>
    <row r="104" spans="2:29" ht="15">
      <c r="B104" s="23" t="s">
        <v>124</v>
      </c>
      <c r="C104" s="23" t="s">
        <v>125</v>
      </c>
      <c r="D104" s="15">
        <f>+SUM(D99:D103)</f>
        <v>335022</v>
      </c>
      <c r="E104" s="15">
        <f t="shared" ref="E104:K104" si="119">+SUM(E99:E103)</f>
        <v>278589</v>
      </c>
      <c r="F104" s="15">
        <f t="shared" si="119"/>
        <v>295815</v>
      </c>
      <c r="G104" s="15">
        <f t="shared" si="119"/>
        <v>314469</v>
      </c>
      <c r="H104" s="15">
        <f t="shared" si="119"/>
        <v>335303</v>
      </c>
      <c r="I104" s="15">
        <f t="shared" si="119"/>
        <v>288320</v>
      </c>
      <c r="J104" s="15">
        <f t="shared" si="119"/>
        <v>310087</v>
      </c>
      <c r="K104" s="15">
        <f t="shared" si="119"/>
        <v>326133</v>
      </c>
      <c r="L104" s="15">
        <f t="shared" ref="L104:S104" si="120">+SUM(L99:L103)</f>
        <v>358439</v>
      </c>
      <c r="M104" s="15">
        <f t="shared" si="120"/>
        <v>292587</v>
      </c>
      <c r="N104" s="15">
        <f t="shared" si="120"/>
        <v>323192</v>
      </c>
      <c r="O104" s="15">
        <f t="shared" si="120"/>
        <v>373152</v>
      </c>
      <c r="P104" s="15">
        <f t="shared" si="120"/>
        <v>402900</v>
      </c>
      <c r="Q104" s="15">
        <f t="shared" si="120"/>
        <v>317253</v>
      </c>
      <c r="R104" s="15">
        <f t="shared" si="120"/>
        <v>354101</v>
      </c>
      <c r="S104" s="15">
        <f t="shared" si="120"/>
        <v>386660</v>
      </c>
      <c r="T104" s="15">
        <f t="shared" ref="T104:Y104" si="121">+SUM(T99:T103)</f>
        <v>393577</v>
      </c>
      <c r="U104" s="15">
        <f t="shared" si="121"/>
        <v>323519</v>
      </c>
      <c r="V104" s="15">
        <f t="shared" si="121"/>
        <v>352019</v>
      </c>
      <c r="W104" s="15">
        <f t="shared" si="121"/>
        <v>368767</v>
      </c>
      <c r="X104" s="15">
        <f t="shared" si="121"/>
        <v>399740</v>
      </c>
      <c r="Y104" s="15">
        <f t="shared" si="121"/>
        <v>313109</v>
      </c>
      <c r="Z104" s="15">
        <f t="shared" ref="Z104:AA104" si="122">+SUM(Z99:Z103)</f>
        <v>337419</v>
      </c>
      <c r="AA104" s="15">
        <f t="shared" si="122"/>
        <v>360145</v>
      </c>
      <c r="AB104" s="15">
        <f t="shared" ref="AB104:AC104" si="123">+SUM(AB99:AB103)</f>
        <v>383285</v>
      </c>
      <c r="AC104" s="15">
        <f t="shared" si="123"/>
        <v>297529</v>
      </c>
    </row>
    <row r="105" spans="2:29" ht="15">
      <c r="B105" s="12" t="s">
        <v>126</v>
      </c>
      <c r="C105" s="12" t="s">
        <v>127</v>
      </c>
      <c r="D105" s="24">
        <f>+D104+D98</f>
        <v>1029414</v>
      </c>
      <c r="E105" s="24">
        <f t="shared" ref="E105:K105" si="124">+E104+E98</f>
        <v>1062466</v>
      </c>
      <c r="F105" s="24">
        <f t="shared" si="124"/>
        <v>1118220</v>
      </c>
      <c r="G105" s="24">
        <f t="shared" si="124"/>
        <v>1184458</v>
      </c>
      <c r="H105" s="24">
        <f t="shared" si="124"/>
        <v>1085576</v>
      </c>
      <c r="I105" s="24">
        <f t="shared" si="124"/>
        <v>1108731</v>
      </c>
      <c r="J105" s="24">
        <f t="shared" si="124"/>
        <v>1194926</v>
      </c>
      <c r="K105" s="24">
        <f t="shared" si="124"/>
        <v>1208928</v>
      </c>
      <c r="L105" s="24">
        <f t="shared" ref="L105:S105" si="125">+L104+L98</f>
        <v>1306835</v>
      </c>
      <c r="M105" s="24">
        <f t="shared" si="125"/>
        <v>1263655</v>
      </c>
      <c r="N105" s="24">
        <f t="shared" si="125"/>
        <v>1337178</v>
      </c>
      <c r="O105" s="24">
        <f t="shared" si="125"/>
        <v>1391008</v>
      </c>
      <c r="P105" s="24">
        <f t="shared" si="125"/>
        <v>1409258</v>
      </c>
      <c r="Q105" s="24">
        <f t="shared" si="125"/>
        <v>1469422</v>
      </c>
      <c r="R105" s="24">
        <f t="shared" si="125"/>
        <v>1467512</v>
      </c>
      <c r="S105" s="24">
        <f t="shared" si="125"/>
        <v>1500008</v>
      </c>
      <c r="T105" s="24">
        <f t="shared" ref="T105:Y105" si="126">+T104+T98</f>
        <v>1513008</v>
      </c>
      <c r="U105" s="24">
        <f t="shared" si="126"/>
        <v>1539719</v>
      </c>
      <c r="V105" s="24">
        <f t="shared" si="126"/>
        <v>1559708</v>
      </c>
      <c r="W105" s="24">
        <f t="shared" si="126"/>
        <v>1571527</v>
      </c>
      <c r="X105" s="24">
        <f t="shared" si="126"/>
        <v>1592405</v>
      </c>
      <c r="Y105" s="24">
        <f t="shared" si="126"/>
        <v>1610237</v>
      </c>
      <c r="Z105" s="24">
        <f t="shared" ref="Z105:AA105" si="127">+Z104+Z98</f>
        <v>1630084</v>
      </c>
      <c r="AA105" s="24">
        <f t="shared" si="127"/>
        <v>1649839</v>
      </c>
      <c r="AB105" s="24">
        <f t="shared" ref="AB105:AC105" si="128">+AB104+AB98</f>
        <v>1672689</v>
      </c>
      <c r="AC105" s="24">
        <f t="shared" si="128"/>
        <v>1655136</v>
      </c>
    </row>
    <row r="106" spans="2:29">
      <c r="B106" s="22"/>
      <c r="C106" s="22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</row>
    <row r="107" spans="2:29">
      <c r="B107" s="22"/>
      <c r="C107" s="22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</row>
    <row r="108" spans="2:29">
      <c r="B108" s="22"/>
      <c r="C108" s="22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</row>
    <row r="109" spans="2:29">
      <c r="B109" s="22"/>
      <c r="C109" s="22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</row>
    <row r="110" spans="2:29" ht="15">
      <c r="B110" s="5" t="s">
        <v>136</v>
      </c>
      <c r="C110" s="5" t="s">
        <v>137</v>
      </c>
      <c r="D110" s="29">
        <v>43800</v>
      </c>
      <c r="E110" s="29">
        <v>43891</v>
      </c>
      <c r="F110" s="29">
        <v>43983</v>
      </c>
      <c r="G110" s="29">
        <v>44075</v>
      </c>
      <c r="H110" s="29">
        <v>44166</v>
      </c>
      <c r="I110" s="29">
        <v>44256</v>
      </c>
      <c r="J110" s="29">
        <v>44348</v>
      </c>
      <c r="K110" s="29">
        <v>44440</v>
      </c>
      <c r="L110" s="29">
        <v>44531</v>
      </c>
      <c r="M110" s="29">
        <v>44621</v>
      </c>
      <c r="N110" s="29">
        <v>44713</v>
      </c>
      <c r="O110" s="29">
        <v>44805</v>
      </c>
      <c r="P110" s="29">
        <v>44896</v>
      </c>
      <c r="Q110" s="29">
        <v>44986</v>
      </c>
      <c r="R110" s="29">
        <v>45078</v>
      </c>
      <c r="S110" s="29">
        <v>45170</v>
      </c>
      <c r="T110" s="29">
        <v>45261</v>
      </c>
      <c r="U110" s="29">
        <v>45352</v>
      </c>
      <c r="V110" s="29">
        <v>45444</v>
      </c>
      <c r="W110" s="29">
        <v>45536</v>
      </c>
      <c r="X110" s="29">
        <v>45627</v>
      </c>
      <c r="Y110" s="29">
        <v>45717</v>
      </c>
      <c r="Z110" s="29">
        <v>45809</v>
      </c>
      <c r="AA110" s="29">
        <v>45901</v>
      </c>
      <c r="AB110" s="29">
        <f>+AB61</f>
        <v>45992</v>
      </c>
      <c r="AC110" s="29">
        <f>+AC61</f>
        <v>46082</v>
      </c>
    </row>
    <row r="111" spans="2:29">
      <c r="B111" s="3" t="s">
        <v>138</v>
      </c>
      <c r="C111" s="3" t="s">
        <v>139</v>
      </c>
      <c r="D111" s="21"/>
      <c r="E111" s="21"/>
      <c r="F111" s="21"/>
      <c r="G111" s="21"/>
      <c r="H111" s="21"/>
    </row>
    <row r="112" spans="2:29">
      <c r="B112" s="7" t="s">
        <v>140</v>
      </c>
      <c r="C112" s="7" t="s">
        <v>141</v>
      </c>
      <c r="D112" s="18">
        <v>82659</v>
      </c>
      <c r="E112" s="18">
        <v>19294</v>
      </c>
      <c r="F112" s="18">
        <v>32967</v>
      </c>
      <c r="G112" s="18">
        <v>50678</v>
      </c>
      <c r="H112" s="18">
        <v>69542</v>
      </c>
      <c r="I112" s="18">
        <v>19385</v>
      </c>
      <c r="J112" s="18">
        <v>44385</v>
      </c>
      <c r="K112" s="18">
        <v>67672</v>
      </c>
      <c r="L112" s="18">
        <v>95695</v>
      </c>
      <c r="M112" s="18">
        <v>25052</v>
      </c>
      <c r="N112" s="18">
        <v>50663</v>
      </c>
      <c r="O112" s="18">
        <v>74739</v>
      </c>
      <c r="P112" s="18">
        <v>102322</v>
      </c>
      <c r="Q112" s="18">
        <v>25047</v>
      </c>
      <c r="R112" s="18">
        <v>52600</v>
      </c>
      <c r="S112" s="18">
        <v>77953</v>
      </c>
      <c r="T112" s="18">
        <v>101500</v>
      </c>
      <c r="U112" s="18">
        <v>26643</v>
      </c>
      <c r="V112" s="18">
        <v>54431</v>
      </c>
      <c r="W112" s="18">
        <v>82699</v>
      </c>
      <c r="X112" s="18">
        <f>+X53</f>
        <v>106609</v>
      </c>
      <c r="Y112" s="18">
        <v>27109</v>
      </c>
      <c r="Z112" s="18">
        <f>+Z53</f>
        <v>55393</v>
      </c>
      <c r="AA112" s="18">
        <v>84554</v>
      </c>
      <c r="AB112" s="18">
        <v>108036</v>
      </c>
      <c r="AC112" s="18">
        <v>23849</v>
      </c>
    </row>
    <row r="113" spans="2:29">
      <c r="B113" s="7" t="s">
        <v>142</v>
      </c>
      <c r="C113" s="7" t="s">
        <v>143</v>
      </c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</row>
    <row r="114" spans="2:29">
      <c r="B114" s="22" t="s">
        <v>144</v>
      </c>
      <c r="C114" s="22" t="s">
        <v>145</v>
      </c>
      <c r="D114" s="18">
        <v>35768</v>
      </c>
      <c r="E114" s="18">
        <v>6618</v>
      </c>
      <c r="F114" s="18">
        <v>12238</v>
      </c>
      <c r="G114" s="18">
        <v>20752</v>
      </c>
      <c r="H114" s="18">
        <v>28868</v>
      </c>
      <c r="I114" s="18">
        <v>8859</v>
      </c>
      <c r="J114" s="18">
        <v>19435</v>
      </c>
      <c r="K114" s="18">
        <v>29538</v>
      </c>
      <c r="L114" s="18">
        <v>42719</v>
      </c>
      <c r="M114" s="18">
        <v>11563</v>
      </c>
      <c r="N114" s="18">
        <v>22881</v>
      </c>
      <c r="O114" s="18">
        <v>34191</v>
      </c>
      <c r="P114" s="18">
        <v>48220</v>
      </c>
      <c r="Q114" s="18">
        <v>12066</v>
      </c>
      <c r="R114" s="18">
        <v>23780</v>
      </c>
      <c r="S114" s="18">
        <v>34876</v>
      </c>
      <c r="T114" s="18">
        <v>45612</v>
      </c>
      <c r="U114" s="18">
        <v>11692</v>
      </c>
      <c r="V114" s="18">
        <v>23708</v>
      </c>
      <c r="W114" s="18">
        <v>36211</v>
      </c>
      <c r="X114" s="18">
        <v>45836</v>
      </c>
      <c r="Y114" s="18">
        <v>12284</v>
      </c>
      <c r="Z114" s="18">
        <v>24836</v>
      </c>
      <c r="AA114" s="18">
        <v>37355</v>
      </c>
      <c r="AB114" s="18">
        <v>47765</v>
      </c>
      <c r="AC114" s="18">
        <v>11159</v>
      </c>
    </row>
    <row r="115" spans="2:29">
      <c r="B115" s="22" t="s">
        <v>146</v>
      </c>
      <c r="C115" s="22" t="s">
        <v>46</v>
      </c>
      <c r="D115" s="18">
        <v>22802</v>
      </c>
      <c r="E115" s="18">
        <v>6396</v>
      </c>
      <c r="F115" s="18">
        <v>13443</v>
      </c>
      <c r="G115" s="18">
        <v>19785</v>
      </c>
      <c r="H115" s="18">
        <v>26164</v>
      </c>
      <c r="I115" s="18">
        <v>6617</v>
      </c>
      <c r="J115" s="18">
        <v>12365</v>
      </c>
      <c r="K115" s="18">
        <v>18716</v>
      </c>
      <c r="L115" s="18">
        <v>25222</v>
      </c>
      <c r="M115" s="18">
        <v>7837</v>
      </c>
      <c r="N115" s="18">
        <v>16051</v>
      </c>
      <c r="O115" s="18">
        <v>26117</v>
      </c>
      <c r="P115" s="18">
        <v>38477</v>
      </c>
      <c r="Q115" s="18">
        <v>10944</v>
      </c>
      <c r="R115" s="18">
        <v>16376</v>
      </c>
      <c r="S115" s="18">
        <v>26304</v>
      </c>
      <c r="T115" s="18">
        <v>35506</v>
      </c>
      <c r="U115" s="18">
        <v>9170</v>
      </c>
      <c r="V115" s="18">
        <v>19227</v>
      </c>
      <c r="W115" s="18">
        <v>29148</v>
      </c>
      <c r="X115" s="18">
        <v>40820</v>
      </c>
      <c r="Y115" s="18">
        <v>10164</v>
      </c>
      <c r="Z115" s="18">
        <v>20434</v>
      </c>
      <c r="AA115" s="18">
        <v>33243</v>
      </c>
      <c r="AB115" s="18">
        <v>46226</v>
      </c>
      <c r="AC115" s="18">
        <v>12804</v>
      </c>
    </row>
    <row r="116" spans="2:29">
      <c r="B116" s="22" t="s">
        <v>22</v>
      </c>
      <c r="C116" s="22" t="s">
        <v>147</v>
      </c>
      <c r="D116" s="18">
        <v>-1675</v>
      </c>
      <c r="E116" s="18">
        <v>-536</v>
      </c>
      <c r="F116" s="18">
        <v>-1381</v>
      </c>
      <c r="G116" s="18">
        <v>-2364</v>
      </c>
      <c r="H116" s="18">
        <v>-3233</v>
      </c>
      <c r="I116" s="18">
        <v>-926</v>
      </c>
      <c r="J116" s="18">
        <v>-1391</v>
      </c>
      <c r="K116" s="18">
        <v>-2255</v>
      </c>
      <c r="L116" s="18">
        <v>-2404</v>
      </c>
      <c r="M116" s="18">
        <v>-364</v>
      </c>
      <c r="N116" s="18">
        <v>-970</v>
      </c>
      <c r="O116" s="18">
        <v>-1450</v>
      </c>
      <c r="P116" s="18">
        <v>-13921</v>
      </c>
      <c r="Q116" s="18">
        <v>-3498</v>
      </c>
      <c r="R116" s="18">
        <v>-1964</v>
      </c>
      <c r="S116" s="18">
        <v>-2374</v>
      </c>
      <c r="T116" s="18">
        <v>-1214</v>
      </c>
      <c r="U116" s="18"/>
      <c r="V116" s="18"/>
      <c r="W116" s="18"/>
      <c r="X116" s="18">
        <v>-667</v>
      </c>
      <c r="Y116" s="18">
        <v>-188</v>
      </c>
      <c r="Z116" s="18">
        <v>-480</v>
      </c>
      <c r="AA116" s="18">
        <v>-7610</v>
      </c>
      <c r="AB116" s="18">
        <v>-8025</v>
      </c>
      <c r="AC116" s="18">
        <v>-177</v>
      </c>
    </row>
    <row r="117" spans="2:29">
      <c r="B117" s="22" t="s">
        <v>180</v>
      </c>
      <c r="C117" s="22" t="s">
        <v>181</v>
      </c>
      <c r="D117" s="18">
        <v>1569</v>
      </c>
      <c r="E117" s="18">
        <v>389</v>
      </c>
      <c r="F117" s="18">
        <v>776</v>
      </c>
      <c r="G117" s="18">
        <v>1154</v>
      </c>
      <c r="H117" s="18">
        <v>1597</v>
      </c>
      <c r="I117" s="18">
        <v>396</v>
      </c>
      <c r="J117" s="18">
        <v>878</v>
      </c>
      <c r="K117" s="18">
        <v>1265</v>
      </c>
      <c r="L117" s="18">
        <v>1579</v>
      </c>
      <c r="M117" s="18">
        <v>348</v>
      </c>
      <c r="N117" s="18">
        <v>749</v>
      </c>
      <c r="O117" s="18">
        <v>1167</v>
      </c>
      <c r="P117" s="18">
        <v>1597</v>
      </c>
      <c r="Q117" s="18">
        <v>521</v>
      </c>
      <c r="R117" s="18">
        <v>965</v>
      </c>
      <c r="S117" s="18">
        <v>1314</v>
      </c>
      <c r="T117" s="18">
        <v>1649</v>
      </c>
      <c r="U117" s="18">
        <v>370</v>
      </c>
      <c r="V117" s="18">
        <v>735</v>
      </c>
      <c r="W117" s="18">
        <v>1094</v>
      </c>
      <c r="X117" s="18">
        <v>1489</v>
      </c>
      <c r="Y117" s="18">
        <v>458</v>
      </c>
      <c r="Z117" s="18">
        <v>903</v>
      </c>
      <c r="AA117" s="18">
        <v>1441</v>
      </c>
      <c r="AB117" s="18">
        <v>1811</v>
      </c>
      <c r="AC117" s="18">
        <v>564</v>
      </c>
    </row>
    <row r="118" spans="2:29">
      <c r="B118" s="22" t="s">
        <v>182</v>
      </c>
      <c r="C118" s="22" t="s">
        <v>185</v>
      </c>
      <c r="D118" s="18">
        <v>29870</v>
      </c>
      <c r="E118" s="18">
        <v>7923</v>
      </c>
      <c r="F118" s="18">
        <v>16162</v>
      </c>
      <c r="G118" s="18">
        <v>24415</v>
      </c>
      <c r="H118" s="18">
        <v>32936</v>
      </c>
      <c r="I118" s="18">
        <v>8524</v>
      </c>
      <c r="J118" s="18">
        <v>17290</v>
      </c>
      <c r="K118" s="18">
        <v>26301</v>
      </c>
      <c r="L118" s="18">
        <v>35772</v>
      </c>
      <c r="M118" s="18">
        <v>9785</v>
      </c>
      <c r="N118" s="18">
        <v>20030</v>
      </c>
      <c r="O118" s="18">
        <v>30429</v>
      </c>
      <c r="P118" s="18">
        <v>41426</v>
      </c>
      <c r="Q118" s="18">
        <v>11096</v>
      </c>
      <c r="R118" s="18">
        <v>22366</v>
      </c>
      <c r="S118" s="18">
        <v>33782</v>
      </c>
      <c r="T118" s="18">
        <v>45715</v>
      </c>
      <c r="U118" s="18">
        <v>12450</v>
      </c>
      <c r="V118" s="18">
        <v>25383</v>
      </c>
      <c r="W118" s="18">
        <v>38370</v>
      </c>
      <c r="X118" s="18">
        <v>52337</v>
      </c>
      <c r="Y118" s="18">
        <v>13572</v>
      </c>
      <c r="Z118" s="18">
        <v>27410</v>
      </c>
      <c r="AA118" s="18">
        <v>41780</v>
      </c>
      <c r="AB118" s="18">
        <v>56291</v>
      </c>
      <c r="AC118" s="18">
        <v>14737</v>
      </c>
    </row>
    <row r="119" spans="2:29">
      <c r="B119" s="22" t="s">
        <v>183</v>
      </c>
      <c r="C119" s="22" t="s">
        <v>186</v>
      </c>
      <c r="D119" s="18"/>
      <c r="E119" s="18">
        <v>674</v>
      </c>
      <c r="F119" s="18">
        <v>1345</v>
      </c>
      <c r="G119" s="18">
        <v>2033</v>
      </c>
      <c r="H119" s="18">
        <v>2704</v>
      </c>
      <c r="I119" s="18">
        <v>687</v>
      </c>
      <c r="J119" s="18">
        <v>1367</v>
      </c>
      <c r="K119" s="18">
        <v>1933</v>
      </c>
      <c r="L119" s="18">
        <v>2451</v>
      </c>
      <c r="M119" s="18">
        <v>408</v>
      </c>
      <c r="N119" s="18">
        <v>746</v>
      </c>
      <c r="O119" s="18">
        <v>1107</v>
      </c>
      <c r="P119" s="18">
        <v>1476</v>
      </c>
      <c r="Q119" s="18">
        <v>366</v>
      </c>
      <c r="R119" s="18">
        <v>732</v>
      </c>
      <c r="S119" s="18">
        <v>1095</v>
      </c>
      <c r="T119" s="18">
        <v>1459</v>
      </c>
      <c r="U119" s="18">
        <v>364</v>
      </c>
      <c r="V119" s="18">
        <v>727</v>
      </c>
      <c r="W119" s="18">
        <v>1116</v>
      </c>
      <c r="X119" s="18">
        <v>1504</v>
      </c>
      <c r="Y119" s="19">
        <v>389</v>
      </c>
      <c r="Z119" s="19">
        <v>778</v>
      </c>
      <c r="AA119" s="19">
        <v>1144</v>
      </c>
      <c r="AB119" s="19">
        <v>1510</v>
      </c>
      <c r="AC119" s="19">
        <v>366</v>
      </c>
    </row>
    <row r="120" spans="2:29">
      <c r="B120" s="22" t="s">
        <v>210</v>
      </c>
      <c r="C120" s="22" t="s">
        <v>270</v>
      </c>
      <c r="D120" s="18">
        <v>-32</v>
      </c>
      <c r="E120" s="18">
        <v>12</v>
      </c>
      <c r="F120" s="18">
        <v>12</v>
      </c>
      <c r="G120" s="18">
        <v>18</v>
      </c>
      <c r="H120" s="18">
        <v>14</v>
      </c>
      <c r="I120" s="18">
        <v>105</v>
      </c>
      <c r="J120" s="18">
        <v>-46</v>
      </c>
      <c r="K120" s="18">
        <v>673</v>
      </c>
      <c r="L120" s="18">
        <v>674</v>
      </c>
      <c r="M120" s="18"/>
      <c r="N120" s="18">
        <v>21</v>
      </c>
      <c r="O120" s="18">
        <v>52</v>
      </c>
      <c r="P120" s="18">
        <v>56</v>
      </c>
      <c r="Q120" s="18">
        <v>0</v>
      </c>
      <c r="R120" s="18">
        <v>0</v>
      </c>
      <c r="S120" s="18">
        <v>0</v>
      </c>
      <c r="T120" s="18">
        <v>1901</v>
      </c>
      <c r="U120" s="18"/>
      <c r="V120" s="18"/>
      <c r="W120" s="18"/>
      <c r="X120" s="18"/>
      <c r="Y120" s="18"/>
      <c r="Z120" s="18">
        <v>-34</v>
      </c>
      <c r="AA120" s="18">
        <v>-46.996639999999999</v>
      </c>
      <c r="AB120" s="18">
        <v>4.8948500000000026</v>
      </c>
      <c r="AC120" s="18">
        <v>0</v>
      </c>
    </row>
    <row r="121" spans="2:29">
      <c r="B121" s="22" t="s">
        <v>150</v>
      </c>
      <c r="C121" s="22" t="s">
        <v>47</v>
      </c>
      <c r="D121" s="18">
        <v>-237</v>
      </c>
      <c r="E121" s="18">
        <v>1184</v>
      </c>
      <c r="F121" s="18">
        <v>194</v>
      </c>
      <c r="G121" s="18">
        <v>-200</v>
      </c>
      <c r="H121" s="18">
        <v>151</v>
      </c>
      <c r="I121" s="18">
        <v>347</v>
      </c>
      <c r="J121" s="18">
        <v>61</v>
      </c>
      <c r="K121" s="18">
        <v>306</v>
      </c>
      <c r="L121" s="18">
        <v>540</v>
      </c>
      <c r="M121" s="18">
        <v>-806</v>
      </c>
      <c r="N121" s="18">
        <v>-857</v>
      </c>
      <c r="O121" s="18">
        <v>-1411</v>
      </c>
      <c r="P121" s="18">
        <v>-1612</v>
      </c>
      <c r="Q121" s="18">
        <v>-996</v>
      </c>
      <c r="R121" s="18">
        <v>-1185</v>
      </c>
      <c r="S121" s="18">
        <v>720</v>
      </c>
      <c r="T121" s="18">
        <v>2038</v>
      </c>
      <c r="U121" s="18">
        <v>528</v>
      </c>
      <c r="V121" s="18">
        <v>622</v>
      </c>
      <c r="W121" s="18">
        <v>361</v>
      </c>
      <c r="X121" s="18">
        <v>613</v>
      </c>
      <c r="Y121" s="18">
        <v>146</v>
      </c>
      <c r="Z121" s="18">
        <v>930</v>
      </c>
      <c r="AA121" s="18">
        <v>1364</v>
      </c>
      <c r="AB121" s="18">
        <v>333</v>
      </c>
      <c r="AC121" s="18">
        <v>-1249</v>
      </c>
    </row>
    <row r="122" spans="2:29">
      <c r="B122" s="22" t="s">
        <v>184</v>
      </c>
      <c r="C122" s="22" t="s">
        <v>187</v>
      </c>
      <c r="D122" s="18">
        <v>5021</v>
      </c>
      <c r="E122" s="18">
        <v>3004</v>
      </c>
      <c r="F122" s="18">
        <v>4765</v>
      </c>
      <c r="G122" s="18">
        <v>4954</v>
      </c>
      <c r="H122" s="18">
        <v>5535</v>
      </c>
      <c r="I122" s="18">
        <v>950</v>
      </c>
      <c r="J122" s="18">
        <v>1876</v>
      </c>
      <c r="K122" s="18">
        <v>2885</v>
      </c>
      <c r="L122" s="18">
        <v>3937</v>
      </c>
      <c r="M122" s="18">
        <v>952</v>
      </c>
      <c r="N122" s="18">
        <v>2208</v>
      </c>
      <c r="O122" s="18">
        <v>3115</v>
      </c>
      <c r="P122" s="18">
        <v>4547</v>
      </c>
      <c r="Q122" s="18">
        <v>1017</v>
      </c>
      <c r="R122" s="18">
        <v>2396</v>
      </c>
      <c r="S122" s="18">
        <v>3633</v>
      </c>
      <c r="T122" s="18">
        <v>5700</v>
      </c>
      <c r="U122" s="18">
        <v>1418</v>
      </c>
      <c r="V122" s="18">
        <v>2783</v>
      </c>
      <c r="W122" s="18">
        <v>6375</v>
      </c>
      <c r="X122" s="18">
        <v>8701</v>
      </c>
      <c r="Y122" s="18">
        <v>2488</v>
      </c>
      <c r="Z122" s="18">
        <v>4761</v>
      </c>
      <c r="AA122" s="18">
        <v>8884</v>
      </c>
      <c r="AB122" s="18">
        <v>10865</v>
      </c>
      <c r="AC122" s="18">
        <v>2014</v>
      </c>
    </row>
    <row r="123" spans="2:29">
      <c r="B123" s="22" t="s">
        <v>206</v>
      </c>
      <c r="C123" s="22" t="s">
        <v>151</v>
      </c>
      <c r="D123" s="19">
        <f>-667-945</f>
        <v>-1612</v>
      </c>
      <c r="E123" s="18"/>
      <c r="F123" s="18">
        <v>160</v>
      </c>
      <c r="G123" s="18">
        <v>-47</v>
      </c>
      <c r="H123" s="18">
        <f>737-335</f>
        <v>402</v>
      </c>
      <c r="I123" s="18">
        <v>-2222</v>
      </c>
      <c r="J123" s="18">
        <v>-1635</v>
      </c>
      <c r="K123" s="18">
        <v>-1425</v>
      </c>
      <c r="L123" s="18">
        <f>-1195-300</f>
        <v>-1495</v>
      </c>
      <c r="M123" s="18">
        <v>328</v>
      </c>
      <c r="N123" s="18">
        <v>1298</v>
      </c>
      <c r="O123" s="18">
        <v>2849</v>
      </c>
      <c r="P123" s="18">
        <f>5114+39</f>
        <v>5153</v>
      </c>
      <c r="Q123" s="18">
        <v>686</v>
      </c>
      <c r="R123" s="18">
        <v>683</v>
      </c>
      <c r="S123" s="18">
        <v>686</v>
      </c>
      <c r="T123" s="18">
        <f>2928+117</f>
        <v>3045</v>
      </c>
      <c r="U123" s="18">
        <v>248</v>
      </c>
      <c r="V123" s="18">
        <v>325</v>
      </c>
      <c r="W123" s="18">
        <v>205</v>
      </c>
      <c r="X123" s="18">
        <f>-2546-37</f>
        <v>-2583</v>
      </c>
      <c r="Y123" s="18">
        <v>325</v>
      </c>
      <c r="Z123" s="18">
        <v>311</v>
      </c>
      <c r="AA123" s="18">
        <v>222</v>
      </c>
      <c r="AB123" s="18">
        <v>4335</v>
      </c>
      <c r="AC123" s="18">
        <v>-91</v>
      </c>
    </row>
    <row r="124" spans="2:29">
      <c r="D124" s="21"/>
      <c r="E124" s="21"/>
      <c r="F124" s="21"/>
      <c r="G124" s="21"/>
      <c r="H124" s="21"/>
    </row>
    <row r="125" spans="2:29">
      <c r="B125" s="3" t="s">
        <v>152</v>
      </c>
      <c r="C125" s="3" t="s">
        <v>153</v>
      </c>
      <c r="D125" s="21"/>
      <c r="E125" s="21"/>
      <c r="F125" s="21"/>
      <c r="G125" s="21"/>
      <c r="H125" s="21"/>
    </row>
    <row r="126" spans="2:29">
      <c r="B126" s="7" t="s">
        <v>62</v>
      </c>
      <c r="C126" s="7" t="s">
        <v>154</v>
      </c>
      <c r="D126" s="18">
        <v>-20285</v>
      </c>
      <c r="E126" s="19">
        <v>2768</v>
      </c>
      <c r="F126" s="18">
        <v>-15881</v>
      </c>
      <c r="G126" s="18">
        <v>-5573</v>
      </c>
      <c r="H126" s="18">
        <v>-9810</v>
      </c>
      <c r="I126" s="18">
        <v>-5496</v>
      </c>
      <c r="J126" s="18">
        <v>-13356</v>
      </c>
      <c r="K126" s="18">
        <v>-36783</v>
      </c>
      <c r="L126" s="18">
        <v>-68121</v>
      </c>
      <c r="M126" s="18">
        <v>-5816</v>
      </c>
      <c r="N126" s="18">
        <v>-20417</v>
      </c>
      <c r="O126" s="18">
        <v>-23748</v>
      </c>
      <c r="P126" s="18">
        <f>-11451-125</f>
        <v>-11576</v>
      </c>
      <c r="Q126" s="18">
        <f>136+197</f>
        <v>333</v>
      </c>
      <c r="R126" s="18">
        <f>-30315+169</f>
        <v>-30146</v>
      </c>
      <c r="S126" s="18">
        <f>-44144-404</f>
        <v>-44548</v>
      </c>
      <c r="T126" s="18">
        <f>-79773+212</f>
        <v>-79561</v>
      </c>
      <c r="U126" s="18">
        <f>-240-92</f>
        <v>-332</v>
      </c>
      <c r="V126" s="18">
        <f>-27768+404</f>
        <v>-27364</v>
      </c>
      <c r="W126" s="18">
        <f>-30748+160</f>
        <v>-30588</v>
      </c>
      <c r="X126" s="18">
        <f>-32717+359</f>
        <v>-32358</v>
      </c>
      <c r="Y126" s="18">
        <v>587</v>
      </c>
      <c r="Z126" s="18">
        <v>-12424</v>
      </c>
      <c r="AA126" s="18">
        <v>-16682</v>
      </c>
      <c r="AB126" s="18">
        <v>-17976</v>
      </c>
      <c r="AC126" s="18">
        <v>-10118</v>
      </c>
    </row>
    <row r="127" spans="2:29">
      <c r="B127" s="7" t="s">
        <v>66</v>
      </c>
      <c r="C127" s="7" t="s">
        <v>155</v>
      </c>
      <c r="D127" s="18">
        <v>3616</v>
      </c>
      <c r="E127" s="18">
        <v>242</v>
      </c>
      <c r="F127" s="18">
        <v>-1164</v>
      </c>
      <c r="G127" s="18">
        <v>-1661</v>
      </c>
      <c r="H127" s="18">
        <v>1150</v>
      </c>
      <c r="I127" s="18">
        <v>743</v>
      </c>
      <c r="J127" s="18">
        <v>1523</v>
      </c>
      <c r="K127" s="18">
        <v>1957</v>
      </c>
      <c r="L127" s="18">
        <v>-725</v>
      </c>
      <c r="M127" s="18">
        <v>756</v>
      </c>
      <c r="N127" s="18">
        <v>268</v>
      </c>
      <c r="O127" s="18">
        <v>-1453</v>
      </c>
      <c r="P127" s="18">
        <v>-1430</v>
      </c>
      <c r="Q127" s="18">
        <v>1917</v>
      </c>
      <c r="R127" s="18">
        <v>-1841</v>
      </c>
      <c r="S127" s="18">
        <v>-991</v>
      </c>
      <c r="T127" s="18">
        <v>1606</v>
      </c>
      <c r="U127" s="18">
        <v>-1081</v>
      </c>
      <c r="V127" s="18">
        <v>690</v>
      </c>
      <c r="W127" s="18">
        <v>599</v>
      </c>
      <c r="X127" s="18">
        <v>1584</v>
      </c>
      <c r="Y127" s="18">
        <v>-2470</v>
      </c>
      <c r="Z127" s="18">
        <v>-1810</v>
      </c>
      <c r="AA127" s="18">
        <v>-5458</v>
      </c>
      <c r="AB127" s="18">
        <v>-5230</v>
      </c>
      <c r="AC127" s="18">
        <v>186</v>
      </c>
    </row>
    <row r="128" spans="2:29">
      <c r="B128" s="7" t="s">
        <v>128</v>
      </c>
      <c r="C128" s="7" t="s">
        <v>129</v>
      </c>
      <c r="D128" s="18">
        <v>261</v>
      </c>
      <c r="E128" s="18">
        <v>-485</v>
      </c>
      <c r="F128" s="18">
        <v>-2529</v>
      </c>
      <c r="G128" s="18">
        <v>-1456</v>
      </c>
      <c r="H128" s="18">
        <v>-459</v>
      </c>
      <c r="I128" s="18">
        <v>-1514</v>
      </c>
      <c r="J128" s="18">
        <v>-3003</v>
      </c>
      <c r="K128" s="18">
        <v>-5040</v>
      </c>
      <c r="L128" s="18">
        <v>-560</v>
      </c>
      <c r="M128" s="18">
        <v>-3230</v>
      </c>
      <c r="N128" s="18">
        <v>-4209</v>
      </c>
      <c r="O128" s="18">
        <v>-4798</v>
      </c>
      <c r="P128" s="18">
        <v>-2244</v>
      </c>
      <c r="Q128" s="18">
        <v>-744</v>
      </c>
      <c r="R128" s="18">
        <v>-1289</v>
      </c>
      <c r="S128" s="18">
        <v>-635</v>
      </c>
      <c r="T128" s="18">
        <v>-512</v>
      </c>
      <c r="U128" s="18">
        <v>735</v>
      </c>
      <c r="V128" s="18">
        <v>-2466</v>
      </c>
      <c r="W128" s="18">
        <v>-993</v>
      </c>
      <c r="X128" s="18">
        <v>-1004</v>
      </c>
      <c r="Y128" s="18">
        <v>-3074</v>
      </c>
      <c r="Z128" s="18">
        <v>-5780</v>
      </c>
      <c r="AA128" s="18">
        <v>-3938</v>
      </c>
      <c r="AB128" s="18">
        <v>-6815</v>
      </c>
      <c r="AC128" s="18">
        <v>-2257</v>
      </c>
    </row>
    <row r="129" spans="2:29">
      <c r="B129" s="7" t="s">
        <v>88</v>
      </c>
      <c r="C129" s="7" t="s">
        <v>156</v>
      </c>
      <c r="D129" s="18">
        <v>-6008</v>
      </c>
      <c r="E129" s="19">
        <v>71137</v>
      </c>
      <c r="F129" s="18">
        <v>-1155</v>
      </c>
      <c r="G129" s="18">
        <v>13130</v>
      </c>
      <c r="H129" s="18">
        <v>18493</v>
      </c>
      <c r="I129" s="18">
        <v>8510</v>
      </c>
      <c r="J129" s="18">
        <v>8368</v>
      </c>
      <c r="K129" s="18">
        <v>16917</v>
      </c>
      <c r="L129" s="18">
        <v>24178</v>
      </c>
      <c r="M129" s="18">
        <v>-8058</v>
      </c>
      <c r="N129" s="18">
        <v>-4019</v>
      </c>
      <c r="O129" s="18">
        <v>-4990</v>
      </c>
      <c r="P129" s="18">
        <f>-4186+2041</f>
        <v>-2145</v>
      </c>
      <c r="Q129" s="18">
        <v>4294</v>
      </c>
      <c r="R129" s="18">
        <v>3363</v>
      </c>
      <c r="S129" s="18">
        <v>-3304</v>
      </c>
      <c r="T129" s="18">
        <f>14915+634</f>
        <v>15549</v>
      </c>
      <c r="U129" s="18">
        <f>-88054+79153</f>
        <v>-8901</v>
      </c>
      <c r="V129" s="18">
        <v>8136</v>
      </c>
      <c r="W129" s="18">
        <f>10642+1537</f>
        <v>12179</v>
      </c>
      <c r="X129" s="18">
        <f>5481-1919</f>
        <v>3562</v>
      </c>
      <c r="Y129" s="18">
        <v>-8074</v>
      </c>
      <c r="Z129" s="18">
        <v>-5014</v>
      </c>
      <c r="AA129" s="18">
        <v>2308</v>
      </c>
      <c r="AB129" s="18">
        <v>2456</v>
      </c>
      <c r="AC129" s="18">
        <v>181</v>
      </c>
    </row>
    <row r="130" spans="2:29">
      <c r="B130" s="7" t="s">
        <v>96</v>
      </c>
      <c r="C130" s="7" t="s">
        <v>108</v>
      </c>
      <c r="D130" s="18">
        <v>980</v>
      </c>
      <c r="E130" s="18">
        <v>-5044</v>
      </c>
      <c r="F130" s="18">
        <v>-4269</v>
      </c>
      <c r="G130" s="18">
        <v>-2745</v>
      </c>
      <c r="H130" s="18">
        <v>-1830</v>
      </c>
      <c r="I130" s="18">
        <v>-2860</v>
      </c>
      <c r="J130" s="18">
        <v>-1199</v>
      </c>
      <c r="K130" s="18">
        <v>766</v>
      </c>
      <c r="L130" s="18">
        <v>3286</v>
      </c>
      <c r="M130" s="18">
        <v>-4611</v>
      </c>
      <c r="N130" s="18">
        <v>-3224</v>
      </c>
      <c r="O130" s="18">
        <v>-803</v>
      </c>
      <c r="P130" s="18">
        <v>1007</v>
      </c>
      <c r="Q130" s="18">
        <v>-5529</v>
      </c>
      <c r="R130" s="18">
        <v>-4071</v>
      </c>
      <c r="S130" s="18">
        <v>-1396</v>
      </c>
      <c r="T130" s="18">
        <v>-1692</v>
      </c>
      <c r="U130" s="18">
        <v>-6913</v>
      </c>
      <c r="V130" s="18">
        <v>-7076</v>
      </c>
      <c r="W130" s="18">
        <v>-4230</v>
      </c>
      <c r="X130" s="18">
        <v>-270</v>
      </c>
      <c r="Y130" s="18">
        <v>-5265</v>
      </c>
      <c r="Z130" s="18">
        <v>-4404</v>
      </c>
      <c r="AA130" s="18">
        <v>-291</v>
      </c>
      <c r="AB130" s="18">
        <v>1064</v>
      </c>
      <c r="AC130" s="18">
        <v>-6675</v>
      </c>
    </row>
    <row r="131" spans="2:29">
      <c r="B131" s="7" t="s">
        <v>188</v>
      </c>
      <c r="C131" s="7" t="s">
        <v>189</v>
      </c>
      <c r="D131" s="18">
        <v>-2469</v>
      </c>
      <c r="E131" s="18">
        <f>-2012</f>
        <v>-2012</v>
      </c>
      <c r="F131" s="18">
        <v>-3138</v>
      </c>
      <c r="G131" s="18">
        <v>-2257</v>
      </c>
      <c r="H131" s="18">
        <v>3110</v>
      </c>
      <c r="I131" s="18">
        <v>-2483</v>
      </c>
      <c r="J131" s="18">
        <v>-4423</v>
      </c>
      <c r="K131" s="18">
        <v>-2096</v>
      </c>
      <c r="L131" s="18">
        <v>5342</v>
      </c>
      <c r="M131" s="18">
        <v>8594</v>
      </c>
      <c r="N131" s="18">
        <v>5023</v>
      </c>
      <c r="O131" s="18">
        <v>-3501</v>
      </c>
      <c r="P131" s="18">
        <v>6501</v>
      </c>
      <c r="Q131" s="18">
        <f>4121-30</f>
        <v>4091</v>
      </c>
      <c r="R131" s="18">
        <v>3004</v>
      </c>
      <c r="S131" s="18">
        <v>-971</v>
      </c>
      <c r="T131" s="18">
        <v>25</v>
      </c>
      <c r="U131" s="18">
        <v>-253</v>
      </c>
      <c r="V131" s="18">
        <v>3380</v>
      </c>
      <c r="W131" s="18">
        <v>4165</v>
      </c>
      <c r="X131" s="18">
        <v>20565</v>
      </c>
      <c r="Y131" s="18">
        <v>4750</v>
      </c>
      <c r="Z131" s="18">
        <v>297</v>
      </c>
      <c r="AA131" s="18">
        <v>5929</v>
      </c>
      <c r="AB131" s="18">
        <v>-13267</v>
      </c>
      <c r="AC131" s="18">
        <v>6423</v>
      </c>
    </row>
    <row r="132" spans="2:29">
      <c r="D132" s="21"/>
      <c r="E132" s="21"/>
      <c r="F132" s="21"/>
      <c r="G132" s="21"/>
      <c r="H132" s="21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</row>
    <row r="133" spans="2:29" ht="15">
      <c r="B133" s="12" t="s">
        <v>190</v>
      </c>
      <c r="C133" s="12" t="s">
        <v>192</v>
      </c>
      <c r="D133" s="24">
        <f t="shared" ref="D133:Y133" si="129">+SUM(D112:D123,D126:D131)</f>
        <v>150228</v>
      </c>
      <c r="E133" s="26">
        <f t="shared" si="129"/>
        <v>111564</v>
      </c>
      <c r="F133" s="24">
        <f t="shared" si="129"/>
        <v>52545</v>
      </c>
      <c r="G133" s="26">
        <f t="shared" si="129"/>
        <v>120616</v>
      </c>
      <c r="H133" s="24">
        <f t="shared" si="129"/>
        <v>175334</v>
      </c>
      <c r="I133" s="24">
        <f t="shared" si="129"/>
        <v>39622</v>
      </c>
      <c r="J133" s="24">
        <f t="shared" si="129"/>
        <v>82495</v>
      </c>
      <c r="K133" s="24">
        <f t="shared" si="129"/>
        <v>121330</v>
      </c>
      <c r="L133" s="24">
        <f t="shared" si="129"/>
        <v>168090</v>
      </c>
      <c r="M133" s="24">
        <f t="shared" si="129"/>
        <v>42738</v>
      </c>
      <c r="N133" s="24">
        <f t="shared" si="129"/>
        <v>86242</v>
      </c>
      <c r="O133" s="24">
        <f t="shared" si="129"/>
        <v>131612</v>
      </c>
      <c r="P133" s="24">
        <f t="shared" si="129"/>
        <v>217854</v>
      </c>
      <c r="Q133" s="24">
        <f t="shared" si="129"/>
        <v>61611</v>
      </c>
      <c r="R133" s="24">
        <f t="shared" si="129"/>
        <v>85769</v>
      </c>
      <c r="S133" s="24">
        <f t="shared" si="129"/>
        <v>126144</v>
      </c>
      <c r="T133" s="24">
        <f t="shared" si="129"/>
        <v>178326</v>
      </c>
      <c r="U133" s="24">
        <f t="shared" si="129"/>
        <v>46138</v>
      </c>
      <c r="V133" s="24">
        <f t="shared" si="129"/>
        <v>103241</v>
      </c>
      <c r="W133" s="24">
        <f t="shared" si="129"/>
        <v>176711</v>
      </c>
      <c r="X133" s="24">
        <f t="shared" si="129"/>
        <v>246738</v>
      </c>
      <c r="Y133" s="24">
        <f t="shared" si="129"/>
        <v>53201</v>
      </c>
      <c r="Z133" s="26">
        <f t="shared" ref="Z133:AC133" si="130">+SUM(Z112:Z123,Z126:Z131)</f>
        <v>106107</v>
      </c>
      <c r="AA133" s="26">
        <f t="shared" si="130"/>
        <v>184198.00336</v>
      </c>
      <c r="AB133" s="26">
        <f t="shared" si="130"/>
        <v>229383.89485000004</v>
      </c>
      <c r="AC133" s="26">
        <f t="shared" si="130"/>
        <v>51716</v>
      </c>
    </row>
    <row r="134" spans="2:29" ht="15">
      <c r="B134" s="12"/>
      <c r="C134" s="12"/>
      <c r="D134" s="24"/>
      <c r="E134" s="24"/>
      <c r="F134" s="24"/>
      <c r="G134" s="26"/>
      <c r="H134" s="24"/>
      <c r="I134" s="24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</row>
    <row r="135" spans="2:29" ht="15">
      <c r="B135" s="12" t="s">
        <v>191</v>
      </c>
      <c r="C135" s="12" t="s">
        <v>193</v>
      </c>
      <c r="D135" s="24">
        <v>-28037</v>
      </c>
      <c r="E135" s="24">
        <v>-9547</v>
      </c>
      <c r="F135" s="24">
        <v>-12286</v>
      </c>
      <c r="G135" s="26">
        <v>-17167</v>
      </c>
      <c r="H135" s="24">
        <v>-24333</v>
      </c>
      <c r="I135" s="24">
        <v>-3645</v>
      </c>
      <c r="J135" s="26">
        <v>-11002</v>
      </c>
      <c r="K135" s="26">
        <v>-15592</v>
      </c>
      <c r="L135" s="26">
        <v>-22967</v>
      </c>
      <c r="M135" s="26">
        <v>-12224</v>
      </c>
      <c r="N135" s="26">
        <v>-23476</v>
      </c>
      <c r="O135" s="26">
        <v>-27459</v>
      </c>
      <c r="P135" s="26">
        <v>-27378</v>
      </c>
      <c r="Q135" s="26">
        <v>-17399</v>
      </c>
      <c r="R135" s="26">
        <v>-13472</v>
      </c>
      <c r="S135" s="26">
        <v>-29715</v>
      </c>
      <c r="T135" s="26">
        <v>-40625</v>
      </c>
      <c r="U135" s="26">
        <v>-8879</v>
      </c>
      <c r="V135" s="26">
        <v>-16618</v>
      </c>
      <c r="W135" s="26">
        <v>-24433</v>
      </c>
      <c r="X135" s="26">
        <v>-32148</v>
      </c>
      <c r="Y135" s="26">
        <v>-8677</v>
      </c>
      <c r="Z135" s="26">
        <v>-14299</v>
      </c>
      <c r="AA135" s="26">
        <v>-21569</v>
      </c>
      <c r="AB135" s="26">
        <v>-29126</v>
      </c>
      <c r="AC135" s="26">
        <v>-9610</v>
      </c>
    </row>
    <row r="136" spans="2:29">
      <c r="D136" s="21"/>
      <c r="E136" s="21"/>
      <c r="F136" s="21"/>
      <c r="G136" s="21"/>
      <c r="H136" s="21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</row>
    <row r="137" spans="2:29" ht="15">
      <c r="B137" s="12" t="s">
        <v>157</v>
      </c>
      <c r="C137" s="12" t="s">
        <v>158</v>
      </c>
      <c r="D137" s="24"/>
      <c r="E137" s="24"/>
      <c r="F137" s="24"/>
      <c r="G137" s="26"/>
      <c r="H137" s="24"/>
      <c r="I137" s="24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</row>
    <row r="138" spans="2:29">
      <c r="D138" s="21"/>
      <c r="E138" s="21"/>
      <c r="F138" s="21"/>
      <c r="G138" s="27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</row>
    <row r="139" spans="2:29">
      <c r="B139" s="3" t="s">
        <v>159</v>
      </c>
      <c r="C139" s="3" t="s">
        <v>160</v>
      </c>
      <c r="D139" s="21"/>
      <c r="E139" s="21"/>
      <c r="F139" s="21"/>
      <c r="G139" s="27"/>
      <c r="H139" s="21"/>
      <c r="I139" s="21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</row>
    <row r="140" spans="2:29">
      <c r="B140" s="7" t="s">
        <v>195</v>
      </c>
      <c r="C140" s="31" t="s">
        <v>196</v>
      </c>
      <c r="D140" s="18">
        <v>-4759</v>
      </c>
      <c r="E140" s="18">
        <v>-1543</v>
      </c>
      <c r="F140" s="18">
        <v>-1819</v>
      </c>
      <c r="G140" s="19">
        <v>-2088</v>
      </c>
      <c r="H140" s="18">
        <v>-3086</v>
      </c>
      <c r="I140" s="18">
        <v>-473</v>
      </c>
      <c r="J140" s="19">
        <v>3244</v>
      </c>
      <c r="K140" s="19">
        <v>-298</v>
      </c>
      <c r="L140" s="19">
        <v>-3121</v>
      </c>
      <c r="M140" s="19">
        <v>-1764</v>
      </c>
      <c r="N140" s="19">
        <v>-2234</v>
      </c>
      <c r="O140" s="19">
        <v>-2189</v>
      </c>
      <c r="P140" s="19">
        <v>-3978</v>
      </c>
      <c r="Q140" s="19">
        <v>-316</v>
      </c>
      <c r="R140" s="19">
        <v>-567</v>
      </c>
      <c r="S140" s="19">
        <v>-735</v>
      </c>
      <c r="T140" s="19">
        <v>-2537</v>
      </c>
      <c r="U140" s="19">
        <v>-110</v>
      </c>
      <c r="V140" s="19">
        <v>-295</v>
      </c>
      <c r="W140" s="19">
        <v>-912</v>
      </c>
      <c r="X140" s="19">
        <v>-2017</v>
      </c>
      <c r="Y140" s="19">
        <v>-461</v>
      </c>
      <c r="Z140" s="19">
        <v>-2123</v>
      </c>
      <c r="AA140" s="19">
        <v>-2942</v>
      </c>
      <c r="AB140" s="19">
        <v>-2889</v>
      </c>
      <c r="AC140" s="19">
        <v>-1009</v>
      </c>
    </row>
    <row r="141" spans="2:29">
      <c r="B141" s="7" t="s">
        <v>161</v>
      </c>
      <c r="C141" s="7" t="s">
        <v>162</v>
      </c>
      <c r="D141" s="18">
        <v>-119748</v>
      </c>
      <c r="E141" s="18">
        <v>-25508</v>
      </c>
      <c r="F141" s="18">
        <v>-28715</v>
      </c>
      <c r="G141" s="19">
        <v>-47345</v>
      </c>
      <c r="H141" s="18">
        <v>-70636</v>
      </c>
      <c r="I141" s="18">
        <v>-29826</v>
      </c>
      <c r="J141" s="19">
        <v>-62272</v>
      </c>
      <c r="K141" s="19">
        <v>-98795</v>
      </c>
      <c r="L141" s="19">
        <v>-149693</v>
      </c>
      <c r="M141" s="19">
        <v>-35623</v>
      </c>
      <c r="N141" s="19">
        <v>-77837</v>
      </c>
      <c r="O141" s="19">
        <v>-96836</v>
      </c>
      <c r="P141" s="19">
        <v>-134853</v>
      </c>
      <c r="Q141" s="19">
        <v>-38718</v>
      </c>
      <c r="R141" s="19">
        <v>-58531</v>
      </c>
      <c r="S141" s="19">
        <v>-84633</v>
      </c>
      <c r="T141" s="19">
        <v>-112168</v>
      </c>
      <c r="U141" s="19">
        <v>-22401</v>
      </c>
      <c r="V141" s="19">
        <v>-50996</v>
      </c>
      <c r="W141" s="19">
        <v>-81820</v>
      </c>
      <c r="X141" s="19">
        <v>-112624</v>
      </c>
      <c r="Y141" s="19">
        <v>-22894</v>
      </c>
      <c r="Z141" s="19">
        <v>-43101</v>
      </c>
      <c r="AA141" s="19">
        <v>-68809</v>
      </c>
      <c r="AB141" s="19">
        <v>-99995</v>
      </c>
      <c r="AC141" s="19">
        <v>-18315</v>
      </c>
    </row>
    <row r="142" spans="2:29">
      <c r="B142" s="7" t="s">
        <v>204</v>
      </c>
      <c r="C142" s="7" t="s">
        <v>271</v>
      </c>
      <c r="D142" s="18">
        <v>44</v>
      </c>
      <c r="E142" s="18">
        <v>0</v>
      </c>
      <c r="F142" s="18">
        <v>0</v>
      </c>
      <c r="G142" s="19">
        <v>0</v>
      </c>
      <c r="H142" s="19">
        <v>0</v>
      </c>
      <c r="I142" s="18">
        <v>0</v>
      </c>
      <c r="J142" s="19">
        <v>46</v>
      </c>
      <c r="K142" s="19">
        <v>46</v>
      </c>
      <c r="L142" s="19">
        <v>46</v>
      </c>
      <c r="M142" s="19">
        <v>0</v>
      </c>
      <c r="N142" s="19">
        <v>0</v>
      </c>
      <c r="O142" s="19">
        <v>0</v>
      </c>
      <c r="P142" s="19">
        <v>0</v>
      </c>
      <c r="Q142" s="19"/>
      <c r="R142" s="19"/>
      <c r="S142" s="19"/>
      <c r="T142" s="19">
        <v>108</v>
      </c>
      <c r="U142" s="19"/>
      <c r="V142" s="19">
        <v>6</v>
      </c>
      <c r="W142" s="19">
        <v>5</v>
      </c>
      <c r="X142" s="19">
        <v>0</v>
      </c>
      <c r="Y142" s="19">
        <v>0</v>
      </c>
      <c r="Z142" s="19">
        <v>0</v>
      </c>
      <c r="AA142" s="19">
        <v>113.99664</v>
      </c>
      <c r="AB142" s="19">
        <v>61.105149999999995</v>
      </c>
      <c r="AC142" s="19">
        <v>0</v>
      </c>
    </row>
    <row r="143" spans="2:29">
      <c r="B143" s="7"/>
      <c r="C143" s="7"/>
      <c r="D143" s="18"/>
      <c r="E143" s="18"/>
      <c r="F143" s="18"/>
      <c r="G143" s="19"/>
      <c r="H143" s="18"/>
      <c r="I143" s="18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</row>
    <row r="144" spans="2:29" ht="15">
      <c r="B144" s="12" t="s">
        <v>163</v>
      </c>
      <c r="C144" s="12" t="s">
        <v>194</v>
      </c>
      <c r="D144" s="24">
        <f t="shared" ref="D144:Y144" si="131">+SUM(D140:D143)</f>
        <v>-124463</v>
      </c>
      <c r="E144" s="24">
        <f t="shared" si="131"/>
        <v>-27051</v>
      </c>
      <c r="F144" s="24">
        <f t="shared" si="131"/>
        <v>-30534</v>
      </c>
      <c r="G144" s="24">
        <f t="shared" si="131"/>
        <v>-49433</v>
      </c>
      <c r="H144" s="24">
        <f t="shared" si="131"/>
        <v>-73722</v>
      </c>
      <c r="I144" s="24">
        <f t="shared" si="131"/>
        <v>-30299</v>
      </c>
      <c r="J144" s="24">
        <f t="shared" si="131"/>
        <v>-58982</v>
      </c>
      <c r="K144" s="24">
        <f t="shared" si="131"/>
        <v>-99047</v>
      </c>
      <c r="L144" s="24">
        <f t="shared" si="131"/>
        <v>-152768</v>
      </c>
      <c r="M144" s="24">
        <f t="shared" si="131"/>
        <v>-37387</v>
      </c>
      <c r="N144" s="24">
        <f t="shared" si="131"/>
        <v>-80071</v>
      </c>
      <c r="O144" s="24">
        <f t="shared" si="131"/>
        <v>-99025</v>
      </c>
      <c r="P144" s="24">
        <f t="shared" si="131"/>
        <v>-138831</v>
      </c>
      <c r="Q144" s="24">
        <f t="shared" si="131"/>
        <v>-39034</v>
      </c>
      <c r="R144" s="24">
        <f t="shared" si="131"/>
        <v>-59098</v>
      </c>
      <c r="S144" s="24">
        <f t="shared" si="131"/>
        <v>-85368</v>
      </c>
      <c r="T144" s="24">
        <f t="shared" si="131"/>
        <v>-114597</v>
      </c>
      <c r="U144" s="24">
        <f t="shared" si="131"/>
        <v>-22511</v>
      </c>
      <c r="V144" s="24">
        <f t="shared" si="131"/>
        <v>-51285</v>
      </c>
      <c r="W144" s="24">
        <f t="shared" si="131"/>
        <v>-82727</v>
      </c>
      <c r="X144" s="24">
        <f>+SUM(X140:X143)</f>
        <v>-114641</v>
      </c>
      <c r="Y144" s="24">
        <f t="shared" si="131"/>
        <v>-23355</v>
      </c>
      <c r="Z144" s="24">
        <f t="shared" ref="Z144:AC144" si="132">+SUM(Z140:Z143)</f>
        <v>-45224</v>
      </c>
      <c r="AA144" s="24">
        <f t="shared" si="132"/>
        <v>-71637.003360000002</v>
      </c>
      <c r="AB144" s="24">
        <f t="shared" si="132"/>
        <v>-102822.89485</v>
      </c>
      <c r="AC144" s="24">
        <f t="shared" si="132"/>
        <v>-19324</v>
      </c>
    </row>
    <row r="145" spans="2:29">
      <c r="D145" s="21"/>
      <c r="E145" s="21"/>
      <c r="F145" s="21"/>
      <c r="G145" s="27"/>
      <c r="H145" s="21"/>
      <c r="I145" s="21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</row>
    <row r="146" spans="2:29">
      <c r="B146" s="3" t="s">
        <v>164</v>
      </c>
      <c r="C146" s="3" t="s">
        <v>165</v>
      </c>
      <c r="D146" s="21"/>
      <c r="E146" s="21"/>
      <c r="F146" s="21"/>
      <c r="G146" s="27"/>
      <c r="H146" s="21"/>
      <c r="I146" s="21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</row>
    <row r="147" spans="2:29">
      <c r="B147" s="7" t="s">
        <v>166</v>
      </c>
      <c r="C147" s="7" t="s">
        <v>167</v>
      </c>
      <c r="D147" s="18">
        <v>100296</v>
      </c>
      <c r="E147" s="18">
        <v>26832</v>
      </c>
      <c r="F147" s="18">
        <v>60680</v>
      </c>
      <c r="G147" s="19">
        <v>118200</v>
      </c>
      <c r="H147" s="18">
        <v>153356</v>
      </c>
      <c r="I147" s="18">
        <v>44092</v>
      </c>
      <c r="J147" s="19">
        <v>134073</v>
      </c>
      <c r="K147" s="19">
        <v>244830</v>
      </c>
      <c r="L147" s="19">
        <v>359546</v>
      </c>
      <c r="M147" s="19">
        <v>0</v>
      </c>
      <c r="N147" s="19">
        <v>44884</v>
      </c>
      <c r="O147" s="19">
        <v>74011</v>
      </c>
      <c r="P147" s="19">
        <v>158501</v>
      </c>
      <c r="Q147" s="19">
        <v>420000</v>
      </c>
      <c r="R147" s="19">
        <v>445000</v>
      </c>
      <c r="S147" s="19">
        <v>625000</v>
      </c>
      <c r="T147" s="19">
        <v>639850</v>
      </c>
      <c r="U147" s="19">
        <v>29915</v>
      </c>
      <c r="V147" s="19">
        <v>55431</v>
      </c>
      <c r="W147" s="19">
        <v>144682</v>
      </c>
      <c r="X147" s="19">
        <v>149682</v>
      </c>
      <c r="Y147" s="19">
        <v>0</v>
      </c>
      <c r="Z147" s="19">
        <v>13000</v>
      </c>
      <c r="AA147" s="19">
        <v>403175</v>
      </c>
      <c r="AB147" s="19">
        <v>452843</v>
      </c>
      <c r="AC147" s="19">
        <v>77000</v>
      </c>
    </row>
    <row r="148" spans="2:29">
      <c r="B148" s="7" t="s">
        <v>168</v>
      </c>
      <c r="C148" s="7" t="s">
        <v>169</v>
      </c>
      <c r="D148" s="18">
        <v>-27778</v>
      </c>
      <c r="E148" s="18"/>
      <c r="F148" s="19">
        <v>0</v>
      </c>
      <c r="G148" s="19">
        <v>-26000</v>
      </c>
      <c r="H148" s="18">
        <v>-118104</v>
      </c>
      <c r="I148" s="18">
        <v>-23917</v>
      </c>
      <c r="J148" s="19">
        <v>-60965</v>
      </c>
      <c r="K148" s="19">
        <v>-130225</v>
      </c>
      <c r="L148" s="19">
        <v>-195339</v>
      </c>
      <c r="M148" s="19">
        <v>0</v>
      </c>
      <c r="N148" s="19">
        <v>0</v>
      </c>
      <c r="O148" s="19">
        <v>-20223</v>
      </c>
      <c r="P148" s="19">
        <v>-128651</v>
      </c>
      <c r="Q148" s="19">
        <v>-320000</v>
      </c>
      <c r="R148" s="19">
        <v>-345000</v>
      </c>
      <c r="S148" s="19">
        <v>-517000</v>
      </c>
      <c r="T148" s="19">
        <v>-545000</v>
      </c>
      <c r="U148" s="19">
        <v>-15000</v>
      </c>
      <c r="V148" s="19">
        <v>-54816</v>
      </c>
      <c r="W148" s="19">
        <v>-82731</v>
      </c>
      <c r="X148" s="19">
        <v>-97731</v>
      </c>
      <c r="Y148" s="19">
        <v>0</v>
      </c>
      <c r="Z148" s="19">
        <v>-23000</v>
      </c>
      <c r="AA148" s="19">
        <v>-373000</v>
      </c>
      <c r="AB148" s="19">
        <v>-383000</v>
      </c>
      <c r="AC148" s="19">
        <v>-92000</v>
      </c>
    </row>
    <row r="149" spans="2:29">
      <c r="B149" s="7" t="s">
        <v>205</v>
      </c>
      <c r="C149" s="7" t="s">
        <v>272</v>
      </c>
      <c r="D149" s="18">
        <v>-59795</v>
      </c>
      <c r="E149" s="18">
        <v>-74394</v>
      </c>
      <c r="F149" s="18">
        <v>0</v>
      </c>
      <c r="G149" s="19">
        <v>0</v>
      </c>
      <c r="H149" s="18">
        <v>-74393</v>
      </c>
      <c r="I149" s="18">
        <v>0</v>
      </c>
      <c r="J149" s="19">
        <v>0</v>
      </c>
      <c r="K149" s="19">
        <v>-64181</v>
      </c>
      <c r="L149" s="19">
        <v>-64181</v>
      </c>
      <c r="M149" s="19">
        <v>-55000</v>
      </c>
      <c r="N149" s="19">
        <v>-55000</v>
      </c>
      <c r="O149" s="19">
        <v>-92427</v>
      </c>
      <c r="P149" s="19">
        <v>-92427</v>
      </c>
      <c r="Q149" s="19">
        <v>-57951</v>
      </c>
      <c r="R149" s="19">
        <v>-98827</v>
      </c>
      <c r="S149" s="19">
        <v>-102322</v>
      </c>
      <c r="T149" s="19">
        <v>-102322</v>
      </c>
      <c r="U149" s="19">
        <v>-22784</v>
      </c>
      <c r="V149" s="19">
        <v>-22784</v>
      </c>
      <c r="W149" s="19">
        <v>-101500</v>
      </c>
      <c r="X149" s="19">
        <v>-101500</v>
      </c>
      <c r="Y149" s="19">
        <v>0</v>
      </c>
      <c r="Z149" s="19">
        <v>0</v>
      </c>
      <c r="AA149" s="19">
        <v>-55125</v>
      </c>
      <c r="AB149" s="19">
        <v>-106609</v>
      </c>
      <c r="AC149" s="19">
        <v>0</v>
      </c>
    </row>
    <row r="150" spans="2:29">
      <c r="B150" s="7" t="s">
        <v>198</v>
      </c>
      <c r="C150" s="7" t="s">
        <v>200</v>
      </c>
      <c r="D150" s="18"/>
      <c r="E150" s="18"/>
      <c r="F150" s="18">
        <v>-1124</v>
      </c>
      <c r="G150" s="19">
        <v>-2085</v>
      </c>
      <c r="H150" s="18">
        <v>-3272</v>
      </c>
      <c r="I150" s="18">
        <v>-956</v>
      </c>
      <c r="J150" s="19">
        <v>0</v>
      </c>
      <c r="K150" s="19">
        <v>0</v>
      </c>
      <c r="L150" s="19">
        <v>-3373</v>
      </c>
      <c r="M150" s="19">
        <v>-513</v>
      </c>
      <c r="N150" s="19">
        <v>-954</v>
      </c>
      <c r="O150" s="19">
        <v>-1246</v>
      </c>
      <c r="P150" s="19">
        <v>-1646</v>
      </c>
      <c r="Q150" s="19">
        <v>-396</v>
      </c>
      <c r="R150" s="19">
        <v>-793</v>
      </c>
      <c r="S150" s="19">
        <v>-1186</v>
      </c>
      <c r="T150" s="19">
        <v>-1579</v>
      </c>
      <c r="U150" s="19">
        <v>-320</v>
      </c>
      <c r="V150" s="19">
        <v>-644</v>
      </c>
      <c r="W150" s="19">
        <v>-993</v>
      </c>
      <c r="X150" s="19">
        <v>-1629</v>
      </c>
      <c r="Y150" s="19">
        <v>-339</v>
      </c>
      <c r="Z150" s="19">
        <v>-682</v>
      </c>
      <c r="AA150" s="19">
        <v>-1008</v>
      </c>
      <c r="AB150" s="19">
        <v>-1630</v>
      </c>
      <c r="AC150" s="19">
        <v>-341</v>
      </c>
    </row>
    <row r="151" spans="2:29">
      <c r="B151" s="7" t="s">
        <v>197</v>
      </c>
      <c r="C151" s="7" t="s">
        <v>199</v>
      </c>
      <c r="D151" s="18">
        <v>-19610</v>
      </c>
      <c r="E151" s="18">
        <v>-6396</v>
      </c>
      <c r="F151" s="18">
        <v>-13224</v>
      </c>
      <c r="G151" s="19">
        <v>-24871</v>
      </c>
      <c r="H151" s="18">
        <v>-23034</v>
      </c>
      <c r="I151" s="18">
        <v>-11305</v>
      </c>
      <c r="J151" s="19">
        <v>-12604</v>
      </c>
      <c r="K151" s="19">
        <v>-23516</v>
      </c>
      <c r="L151" s="19">
        <v>-24438</v>
      </c>
      <c r="M151" s="19">
        <v>-12117</v>
      </c>
      <c r="N151" s="19">
        <v>-14096</v>
      </c>
      <c r="O151" s="19">
        <v>-27195</v>
      </c>
      <c r="P151" s="19">
        <v>-33765</v>
      </c>
      <c r="Q151" s="19">
        <v>-11759</v>
      </c>
      <c r="R151" s="19">
        <v>-27003</v>
      </c>
      <c r="S151" s="19">
        <v>-27427</v>
      </c>
      <c r="T151" s="19">
        <v>-38735</v>
      </c>
      <c r="U151" s="19">
        <v>-7699</v>
      </c>
      <c r="V151" s="19">
        <v>-15461</v>
      </c>
      <c r="W151" s="19">
        <v>-28413</v>
      </c>
      <c r="X151" s="19">
        <v>-42365</v>
      </c>
      <c r="Y151" s="19">
        <v>-15905</v>
      </c>
      <c r="Z151" s="19">
        <v>-28010.324330000003</v>
      </c>
      <c r="AA151" s="19">
        <v>-45892</v>
      </c>
      <c r="AB151" s="19">
        <v>-42421</v>
      </c>
      <c r="AC151" s="19">
        <v>-20864</v>
      </c>
    </row>
    <row r="152" spans="2:29" ht="15">
      <c r="B152" s="12" t="s">
        <v>170</v>
      </c>
      <c r="C152" s="12" t="s">
        <v>171</v>
      </c>
      <c r="D152" s="24">
        <f t="shared" ref="D152:M152" si="133">+SUM(D147:D151)</f>
        <v>-6887</v>
      </c>
      <c r="E152" s="24">
        <f t="shared" si="133"/>
        <v>-53958</v>
      </c>
      <c r="F152" s="24">
        <f t="shared" si="133"/>
        <v>46332</v>
      </c>
      <c r="G152" s="24">
        <f t="shared" si="133"/>
        <v>65244</v>
      </c>
      <c r="H152" s="24">
        <f t="shared" si="133"/>
        <v>-65447</v>
      </c>
      <c r="I152" s="24">
        <f t="shared" si="133"/>
        <v>7914</v>
      </c>
      <c r="J152" s="24">
        <f t="shared" si="133"/>
        <v>60504</v>
      </c>
      <c r="K152" s="24">
        <f t="shared" si="133"/>
        <v>26908</v>
      </c>
      <c r="L152" s="24">
        <f t="shared" si="133"/>
        <v>72215</v>
      </c>
      <c r="M152" s="24">
        <f t="shared" si="133"/>
        <v>-67630</v>
      </c>
      <c r="N152" s="24">
        <f>+SUM(N147:N151)</f>
        <v>-25166</v>
      </c>
      <c r="O152" s="24">
        <f t="shared" ref="O152:V152" si="134">+SUM(O147:O151)</f>
        <v>-67080</v>
      </c>
      <c r="P152" s="24">
        <f t="shared" si="134"/>
        <v>-97988</v>
      </c>
      <c r="Q152" s="24">
        <f t="shared" si="134"/>
        <v>29894</v>
      </c>
      <c r="R152" s="24">
        <f t="shared" si="134"/>
        <v>-26623</v>
      </c>
      <c r="S152" s="24">
        <f t="shared" si="134"/>
        <v>-22935</v>
      </c>
      <c r="T152" s="24">
        <f t="shared" si="134"/>
        <v>-47786</v>
      </c>
      <c r="U152" s="24">
        <f t="shared" si="134"/>
        <v>-15888</v>
      </c>
      <c r="V152" s="24">
        <f t="shared" si="134"/>
        <v>-38274</v>
      </c>
      <c r="W152" s="24">
        <f>+SUM(W147:W151)</f>
        <v>-68955</v>
      </c>
      <c r="X152" s="24">
        <f>+SUM(X147:X151)</f>
        <v>-93543</v>
      </c>
      <c r="Y152" s="24">
        <f t="shared" ref="Y152:AC152" si="135">+SUM(Y147:Y151)</f>
        <v>-16244</v>
      </c>
      <c r="Z152" s="24">
        <f t="shared" si="135"/>
        <v>-38692.324330000003</v>
      </c>
      <c r="AA152" s="24">
        <f t="shared" si="135"/>
        <v>-71850</v>
      </c>
      <c r="AB152" s="24">
        <f t="shared" si="135"/>
        <v>-80817</v>
      </c>
      <c r="AC152" s="24">
        <f t="shared" si="135"/>
        <v>-36205</v>
      </c>
    </row>
    <row r="153" spans="2:29">
      <c r="D153" s="21"/>
      <c r="E153" s="21"/>
      <c r="F153" s="21"/>
      <c r="G153" s="27"/>
      <c r="H153" s="21"/>
      <c r="I153" s="21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</row>
    <row r="154" spans="2:29" ht="15">
      <c r="B154" s="12" t="s">
        <v>172</v>
      </c>
      <c r="C154" s="12" t="s">
        <v>173</v>
      </c>
      <c r="D154" s="24">
        <f t="shared" ref="D154:V154" si="136">+D133+D135+D144+D152</f>
        <v>-9159</v>
      </c>
      <c r="E154" s="24">
        <f t="shared" si="136"/>
        <v>21008</v>
      </c>
      <c r="F154" s="24">
        <f t="shared" si="136"/>
        <v>56057</v>
      </c>
      <c r="G154" s="26">
        <f t="shared" si="136"/>
        <v>119260</v>
      </c>
      <c r="H154" s="24">
        <f t="shared" si="136"/>
        <v>11832</v>
      </c>
      <c r="I154" s="24">
        <f t="shared" si="136"/>
        <v>13592</v>
      </c>
      <c r="J154" s="24">
        <f t="shared" si="136"/>
        <v>73015</v>
      </c>
      <c r="K154" s="24">
        <f t="shared" si="136"/>
        <v>33599</v>
      </c>
      <c r="L154" s="24">
        <f t="shared" si="136"/>
        <v>64570</v>
      </c>
      <c r="M154" s="24">
        <f t="shared" si="136"/>
        <v>-74503</v>
      </c>
      <c r="N154" s="24">
        <f t="shared" si="136"/>
        <v>-42471</v>
      </c>
      <c r="O154" s="24">
        <f t="shared" si="136"/>
        <v>-61952</v>
      </c>
      <c r="P154" s="24">
        <f t="shared" si="136"/>
        <v>-46343</v>
      </c>
      <c r="Q154" s="24">
        <f t="shared" si="136"/>
        <v>35072</v>
      </c>
      <c r="R154" s="24">
        <f t="shared" si="136"/>
        <v>-13424</v>
      </c>
      <c r="S154" s="24">
        <f t="shared" si="136"/>
        <v>-11874</v>
      </c>
      <c r="T154" s="24">
        <f t="shared" si="136"/>
        <v>-24682</v>
      </c>
      <c r="U154" s="24">
        <f t="shared" si="136"/>
        <v>-1140</v>
      </c>
      <c r="V154" s="24">
        <f t="shared" si="136"/>
        <v>-2936</v>
      </c>
      <c r="W154" s="24">
        <f>+W133+W135+W144+W152</f>
        <v>596</v>
      </c>
      <c r="X154" s="24">
        <f>+X133+X135+X144+X152</f>
        <v>6406</v>
      </c>
      <c r="Y154" s="24">
        <f t="shared" ref="Y154:AC154" si="137">+Y133+Y135+Y144+Y152</f>
        <v>4925</v>
      </c>
      <c r="Z154" s="24">
        <f t="shared" si="137"/>
        <v>7891.6756699999969</v>
      </c>
      <c r="AA154" s="24">
        <f t="shared" si="137"/>
        <v>19142</v>
      </c>
      <c r="AB154" s="24">
        <f t="shared" si="137"/>
        <v>16618.000000000044</v>
      </c>
      <c r="AC154" s="24">
        <f t="shared" si="137"/>
        <v>-13423</v>
      </c>
    </row>
    <row r="155" spans="2:29">
      <c r="B155" s="3" t="s">
        <v>174</v>
      </c>
      <c r="C155" s="3" t="s">
        <v>175</v>
      </c>
      <c r="D155" s="18">
        <v>201</v>
      </c>
      <c r="E155" s="18">
        <v>961</v>
      </c>
      <c r="F155" s="18">
        <v>696</v>
      </c>
      <c r="G155" s="19">
        <v>-234</v>
      </c>
      <c r="H155" s="18">
        <v>-232</v>
      </c>
      <c r="I155" s="18">
        <v>-234</v>
      </c>
      <c r="J155" s="19">
        <v>-1314</v>
      </c>
      <c r="K155" s="19">
        <v>-1546</v>
      </c>
      <c r="L155" s="19">
        <v>-646</v>
      </c>
      <c r="M155" s="19">
        <v>1745</v>
      </c>
      <c r="N155" s="19">
        <v>1830</v>
      </c>
      <c r="O155" s="19">
        <v>-668</v>
      </c>
      <c r="P155" s="19">
        <v>-1009</v>
      </c>
      <c r="Q155" s="19">
        <v>160</v>
      </c>
      <c r="R155" s="19">
        <v>817</v>
      </c>
      <c r="S155" s="19">
        <v>396</v>
      </c>
      <c r="T155" s="19">
        <v>196</v>
      </c>
      <c r="U155" s="19">
        <v>182</v>
      </c>
      <c r="V155" s="19">
        <v>-168</v>
      </c>
      <c r="W155" s="19">
        <v>165</v>
      </c>
      <c r="X155" s="19">
        <v>525</v>
      </c>
      <c r="Y155" s="19">
        <v>830</v>
      </c>
      <c r="Z155" s="19">
        <v>2018</v>
      </c>
      <c r="AA155" s="19">
        <v>3190</v>
      </c>
      <c r="AB155" s="19">
        <v>4768</v>
      </c>
      <c r="AC155" s="19">
        <v>125</v>
      </c>
    </row>
    <row r="156" spans="2:29">
      <c r="B156" s="3" t="s">
        <v>176</v>
      </c>
      <c r="C156" s="3" t="s">
        <v>177</v>
      </c>
      <c r="D156" s="18">
        <v>20763</v>
      </c>
      <c r="E156" s="18">
        <v>11805</v>
      </c>
      <c r="F156" s="18">
        <v>11805</v>
      </c>
      <c r="G156" s="18">
        <v>11805</v>
      </c>
      <c r="H156" s="18">
        <v>11805</v>
      </c>
      <c r="I156" s="18">
        <v>23405</v>
      </c>
      <c r="J156" s="19">
        <v>23405</v>
      </c>
      <c r="K156" s="19">
        <v>23405</v>
      </c>
      <c r="L156" s="19">
        <v>23413</v>
      </c>
      <c r="M156" s="19">
        <v>87337</v>
      </c>
      <c r="N156" s="19">
        <v>87337</v>
      </c>
      <c r="O156" s="19">
        <v>87337</v>
      </c>
      <c r="P156" s="19">
        <v>87337</v>
      </c>
      <c r="Q156" s="19">
        <v>39985</v>
      </c>
      <c r="R156" s="19">
        <v>39985</v>
      </c>
      <c r="S156" s="19">
        <v>39987</v>
      </c>
      <c r="T156" s="19">
        <v>39985</v>
      </c>
      <c r="U156" s="19">
        <v>15497</v>
      </c>
      <c r="V156" s="19">
        <v>15497</v>
      </c>
      <c r="W156" s="19">
        <v>15499</v>
      </c>
      <c r="X156" s="19">
        <v>15499</v>
      </c>
      <c r="Y156" s="19">
        <v>22430</v>
      </c>
      <c r="Z156" s="19">
        <v>22430</v>
      </c>
      <c r="AA156" s="19">
        <v>22430</v>
      </c>
      <c r="AB156" s="19">
        <v>22430</v>
      </c>
      <c r="AC156" s="19">
        <v>43816</v>
      </c>
    </row>
    <row r="157" spans="2:29" ht="15">
      <c r="B157" s="12" t="s">
        <v>178</v>
      </c>
      <c r="C157" s="12" t="s">
        <v>179</v>
      </c>
      <c r="D157" s="26">
        <f>+SUM(D154:D156)</f>
        <v>11805</v>
      </c>
      <c r="E157" s="26">
        <f>+SUM(E154:E156)</f>
        <v>33774</v>
      </c>
      <c r="F157" s="26">
        <f t="shared" ref="F157:N157" si="138">+SUM(F154:F156)</f>
        <v>68558</v>
      </c>
      <c r="G157" s="26">
        <f t="shared" si="138"/>
        <v>130831</v>
      </c>
      <c r="H157" s="26">
        <f t="shared" si="138"/>
        <v>23405</v>
      </c>
      <c r="I157" s="26">
        <f t="shared" si="138"/>
        <v>36763</v>
      </c>
      <c r="J157" s="26">
        <f t="shared" si="138"/>
        <v>95106</v>
      </c>
      <c r="K157" s="26">
        <f t="shared" si="138"/>
        <v>55458</v>
      </c>
      <c r="L157" s="26">
        <f t="shared" si="138"/>
        <v>87337</v>
      </c>
      <c r="M157" s="26">
        <f t="shared" si="138"/>
        <v>14579</v>
      </c>
      <c r="N157" s="26">
        <f t="shared" si="138"/>
        <v>46696</v>
      </c>
      <c r="O157" s="26">
        <f t="shared" ref="O157:T157" si="139">+SUM(O154:O156)</f>
        <v>24717</v>
      </c>
      <c r="P157" s="26">
        <f t="shared" si="139"/>
        <v>39985</v>
      </c>
      <c r="Q157" s="26">
        <f t="shared" si="139"/>
        <v>75217</v>
      </c>
      <c r="R157" s="26">
        <f t="shared" si="139"/>
        <v>27378</v>
      </c>
      <c r="S157" s="26">
        <f t="shared" si="139"/>
        <v>28509</v>
      </c>
      <c r="T157" s="26">
        <f t="shared" si="139"/>
        <v>15499</v>
      </c>
      <c r="U157" s="26">
        <f t="shared" ref="U157:AC157" si="140">+SUM(U154:U156)</f>
        <v>14539</v>
      </c>
      <c r="V157" s="26">
        <f t="shared" si="140"/>
        <v>12393</v>
      </c>
      <c r="W157" s="26">
        <f t="shared" si="140"/>
        <v>16260</v>
      </c>
      <c r="X157" s="26">
        <f t="shared" si="140"/>
        <v>22430</v>
      </c>
      <c r="Y157" s="26">
        <f t="shared" si="140"/>
        <v>28185</v>
      </c>
      <c r="Z157" s="26">
        <f t="shared" si="140"/>
        <v>32339.675669999997</v>
      </c>
      <c r="AA157" s="26">
        <f t="shared" si="140"/>
        <v>44762</v>
      </c>
      <c r="AB157" s="26">
        <f t="shared" si="140"/>
        <v>43816.000000000044</v>
      </c>
      <c r="AC157" s="26">
        <f t="shared" si="140"/>
        <v>30518</v>
      </c>
    </row>
    <row r="160" spans="2:29">
      <c r="E160" s="25"/>
    </row>
    <row r="163" spans="2:29">
      <c r="C163" s="22" t="s">
        <v>181</v>
      </c>
      <c r="I163" s="25">
        <f>+I117</f>
        <v>396</v>
      </c>
      <c r="J163" s="25">
        <f t="shared" ref="J163:L165" si="141">+J117-I117</f>
        <v>482</v>
      </c>
      <c r="K163" s="25">
        <f t="shared" si="141"/>
        <v>387</v>
      </c>
      <c r="L163" s="25">
        <f t="shared" si="141"/>
        <v>314</v>
      </c>
      <c r="M163" s="25">
        <f>+M117</f>
        <v>348</v>
      </c>
      <c r="N163" s="25">
        <f t="shared" ref="N163:P165" si="142">+N117-M117</f>
        <v>401</v>
      </c>
      <c r="O163" s="25">
        <f t="shared" si="142"/>
        <v>418</v>
      </c>
      <c r="P163" s="25">
        <f t="shared" si="142"/>
        <v>430</v>
      </c>
      <c r="Q163" s="25">
        <f>+Q117</f>
        <v>521</v>
      </c>
      <c r="R163" s="25">
        <f t="shared" ref="R163:T165" si="143">+R117-Q117</f>
        <v>444</v>
      </c>
      <c r="S163" s="25">
        <f t="shared" si="143"/>
        <v>349</v>
      </c>
      <c r="T163" s="25">
        <f t="shared" si="143"/>
        <v>335</v>
      </c>
      <c r="U163" s="25">
        <f>+U117</f>
        <v>370</v>
      </c>
      <c r="V163" s="25">
        <f t="shared" ref="V163:AB165" si="144">+V117-U117</f>
        <v>365</v>
      </c>
      <c r="W163" s="25">
        <f t="shared" si="144"/>
        <v>359</v>
      </c>
      <c r="X163" s="25">
        <f t="shared" si="144"/>
        <v>395</v>
      </c>
      <c r="Y163" s="25">
        <f t="shared" ref="Y163:Y165" si="145">+Y117</f>
        <v>458</v>
      </c>
      <c r="Z163" s="25">
        <f t="shared" si="144"/>
        <v>445</v>
      </c>
      <c r="AA163" s="25">
        <f t="shared" si="144"/>
        <v>538</v>
      </c>
      <c r="AB163" s="25">
        <f t="shared" si="144"/>
        <v>370</v>
      </c>
      <c r="AC163" s="25">
        <f t="shared" ref="AC163:AC165" si="146">+AC117</f>
        <v>564</v>
      </c>
    </row>
    <row r="164" spans="2:29">
      <c r="C164" s="22" t="s">
        <v>185</v>
      </c>
      <c r="E164" s="25"/>
      <c r="F164" s="25"/>
      <c r="I164" s="25">
        <f>+I118</f>
        <v>8524</v>
      </c>
      <c r="J164" s="25">
        <f t="shared" si="141"/>
        <v>8766</v>
      </c>
      <c r="K164" s="25">
        <f t="shared" si="141"/>
        <v>9011</v>
      </c>
      <c r="L164" s="25">
        <f t="shared" si="141"/>
        <v>9471</v>
      </c>
      <c r="M164" s="25">
        <f>+M118</f>
        <v>9785</v>
      </c>
      <c r="N164" s="25">
        <f t="shared" si="142"/>
        <v>10245</v>
      </c>
      <c r="O164" s="25">
        <f t="shared" si="142"/>
        <v>10399</v>
      </c>
      <c r="P164" s="25">
        <f t="shared" si="142"/>
        <v>10997</v>
      </c>
      <c r="Q164" s="25">
        <f>+Q118</f>
        <v>11096</v>
      </c>
      <c r="R164" s="25">
        <f t="shared" si="143"/>
        <v>11270</v>
      </c>
      <c r="S164" s="25">
        <f t="shared" si="143"/>
        <v>11416</v>
      </c>
      <c r="T164" s="25">
        <f t="shared" si="143"/>
        <v>11933</v>
      </c>
      <c r="U164" s="25">
        <f>+U118</f>
        <v>12450</v>
      </c>
      <c r="V164" s="25">
        <f t="shared" si="144"/>
        <v>12933</v>
      </c>
      <c r="W164" s="25">
        <f t="shared" si="144"/>
        <v>12987</v>
      </c>
      <c r="X164" s="25">
        <f t="shared" si="144"/>
        <v>13967</v>
      </c>
      <c r="Y164" s="25">
        <f t="shared" si="145"/>
        <v>13572</v>
      </c>
      <c r="Z164" s="25">
        <f t="shared" si="144"/>
        <v>13838</v>
      </c>
      <c r="AA164" s="25">
        <f t="shared" si="144"/>
        <v>14370</v>
      </c>
      <c r="AB164" s="25">
        <f t="shared" si="144"/>
        <v>14511</v>
      </c>
      <c r="AC164" s="25">
        <f t="shared" si="146"/>
        <v>14737</v>
      </c>
    </row>
    <row r="165" spans="2:29">
      <c r="C165" s="22" t="s">
        <v>186</v>
      </c>
      <c r="E165" s="25"/>
      <c r="I165" s="25">
        <f>+I119</f>
        <v>687</v>
      </c>
      <c r="J165" s="25">
        <f t="shared" si="141"/>
        <v>680</v>
      </c>
      <c r="K165" s="25">
        <f t="shared" si="141"/>
        <v>566</v>
      </c>
      <c r="L165" s="25">
        <f t="shared" si="141"/>
        <v>518</v>
      </c>
      <c r="M165" s="25">
        <f>+M119</f>
        <v>408</v>
      </c>
      <c r="N165" s="25">
        <f t="shared" si="142"/>
        <v>338</v>
      </c>
      <c r="O165" s="25">
        <f t="shared" si="142"/>
        <v>361</v>
      </c>
      <c r="P165" s="25">
        <f t="shared" si="142"/>
        <v>369</v>
      </c>
      <c r="Q165" s="25">
        <f>+Q119</f>
        <v>366</v>
      </c>
      <c r="R165" s="25">
        <f t="shared" si="143"/>
        <v>366</v>
      </c>
      <c r="S165" s="25">
        <f t="shared" si="143"/>
        <v>363</v>
      </c>
      <c r="T165" s="25">
        <f t="shared" si="143"/>
        <v>364</v>
      </c>
      <c r="U165" s="25">
        <f>+U119</f>
        <v>364</v>
      </c>
      <c r="V165" s="25">
        <f t="shared" si="144"/>
        <v>363</v>
      </c>
      <c r="W165" s="25">
        <f t="shared" si="144"/>
        <v>389</v>
      </c>
      <c r="X165" s="25">
        <f t="shared" si="144"/>
        <v>388</v>
      </c>
      <c r="Y165" s="25">
        <f t="shared" si="145"/>
        <v>389</v>
      </c>
      <c r="Z165" s="25">
        <f t="shared" si="144"/>
        <v>389</v>
      </c>
      <c r="AA165" s="25">
        <f t="shared" si="144"/>
        <v>366</v>
      </c>
      <c r="AB165" s="25">
        <f t="shared" si="144"/>
        <v>366</v>
      </c>
      <c r="AC165" s="25">
        <f t="shared" si="146"/>
        <v>366</v>
      </c>
    </row>
    <row r="166" spans="2:29">
      <c r="E166" s="25"/>
    </row>
    <row r="167" spans="2:29">
      <c r="E167" s="25"/>
    </row>
    <row r="168" spans="2:29">
      <c r="E168" s="25"/>
    </row>
    <row r="169" spans="2:29" ht="15">
      <c r="B169" s="74" t="s">
        <v>35</v>
      </c>
      <c r="E169" s="25"/>
      <c r="M169" s="6" t="s">
        <v>330</v>
      </c>
      <c r="N169" s="6" t="s">
        <v>332</v>
      </c>
      <c r="O169" s="6" t="s">
        <v>333</v>
      </c>
      <c r="P169" s="6" t="s">
        <v>338</v>
      </c>
      <c r="Q169" s="6" t="s">
        <v>341</v>
      </c>
      <c r="R169" s="6" t="s">
        <v>342</v>
      </c>
      <c r="S169" s="6" t="s">
        <v>343</v>
      </c>
      <c r="T169" s="6" t="s">
        <v>344</v>
      </c>
      <c r="U169" s="6" t="s">
        <v>351</v>
      </c>
      <c r="V169" s="6" t="s">
        <v>354</v>
      </c>
      <c r="W169" s="6" t="s">
        <v>356</v>
      </c>
      <c r="X169" s="6" t="s">
        <v>360</v>
      </c>
      <c r="Y169" s="6" t="str">
        <f>+Y$5</f>
        <v>1Q25</v>
      </c>
      <c r="Z169" s="6" t="str">
        <f>+Z$5</f>
        <v>2Q25</v>
      </c>
      <c r="AA169" s="6" t="str">
        <f>+AA$5</f>
        <v>3Q25</v>
      </c>
      <c r="AB169" s="6" t="str">
        <f>+AB$5</f>
        <v>4Q25</v>
      </c>
      <c r="AC169" s="6" t="str">
        <f>+AC$5</f>
        <v>1Q26</v>
      </c>
    </row>
    <row r="170" spans="2:29">
      <c r="B170" s="3" t="s">
        <v>359</v>
      </c>
      <c r="M170" s="72">
        <f t="shared" ref="M170:AA170" si="147">+M18/1000</f>
        <v>43.281999999999996</v>
      </c>
      <c r="N170" s="72">
        <f t="shared" si="147"/>
        <v>44.485999999999997</v>
      </c>
      <c r="O170" s="72">
        <f t="shared" si="147"/>
        <v>44.417999999999999</v>
      </c>
      <c r="P170" s="72">
        <f t="shared" si="147"/>
        <v>41.3</v>
      </c>
      <c r="Q170" s="72">
        <f t="shared" si="147"/>
        <v>43.563000000000002</v>
      </c>
      <c r="R170" s="72">
        <f t="shared" si="147"/>
        <v>46.043999999999997</v>
      </c>
      <c r="S170" s="72">
        <f t="shared" si="147"/>
        <v>47.871000000000002</v>
      </c>
      <c r="T170" s="72">
        <f t="shared" si="147"/>
        <v>45.963999999999999</v>
      </c>
      <c r="U170" s="72">
        <f t="shared" si="147"/>
        <v>48.033000000000001</v>
      </c>
      <c r="V170" s="72">
        <f t="shared" si="147"/>
        <v>49.954999999999998</v>
      </c>
      <c r="W170" s="72">
        <f t="shared" si="147"/>
        <v>50.43</v>
      </c>
      <c r="X170" s="72">
        <f t="shared" si="147"/>
        <v>44.792999999999999</v>
      </c>
      <c r="Y170" s="72">
        <f t="shared" si="147"/>
        <v>49.515000000000001</v>
      </c>
      <c r="Z170" s="72">
        <f t="shared" si="147"/>
        <v>51.603999999999999</v>
      </c>
      <c r="AA170" s="72">
        <f t="shared" si="147"/>
        <v>47.787000000000056</v>
      </c>
      <c r="AB170" s="72">
        <f>+AB18/1000</f>
        <v>45.428999999999945</v>
      </c>
      <c r="AC170" s="72">
        <f>+AC18/1000</f>
        <v>46.387999999999998</v>
      </c>
    </row>
    <row r="171" spans="2:29">
      <c r="B171" s="3" t="s">
        <v>357</v>
      </c>
      <c r="E171" s="25"/>
      <c r="M171" s="73">
        <f t="shared" ref="M171:R171" si="148">+M163/1000</f>
        <v>0.34799999999999998</v>
      </c>
      <c r="N171" s="73">
        <f t="shared" si="148"/>
        <v>0.40100000000000002</v>
      </c>
      <c r="O171" s="73">
        <f t="shared" si="148"/>
        <v>0.41799999999999998</v>
      </c>
      <c r="P171" s="73">
        <f t="shared" si="148"/>
        <v>0.43</v>
      </c>
      <c r="Q171" s="73">
        <f t="shared" si="148"/>
        <v>0.52100000000000002</v>
      </c>
      <c r="R171" s="73">
        <f t="shared" si="148"/>
        <v>0.44400000000000001</v>
      </c>
      <c r="S171" s="73">
        <f t="shared" ref="S171:X171" si="149">+S163/1000</f>
        <v>0.34899999999999998</v>
      </c>
      <c r="T171" s="73">
        <f t="shared" si="149"/>
        <v>0.33500000000000002</v>
      </c>
      <c r="U171" s="73">
        <f t="shared" si="149"/>
        <v>0.37</v>
      </c>
      <c r="V171" s="73">
        <f t="shared" si="149"/>
        <v>0.36499999999999999</v>
      </c>
      <c r="W171" s="73">
        <f t="shared" si="149"/>
        <v>0.35899999999999999</v>
      </c>
      <c r="X171" s="73">
        <f t="shared" si="149"/>
        <v>0.39500000000000002</v>
      </c>
      <c r="Y171" s="73">
        <f t="shared" ref="Y171:Z171" si="150">+Y163/1000</f>
        <v>0.45800000000000002</v>
      </c>
      <c r="Z171" s="73">
        <f t="shared" si="150"/>
        <v>0.44500000000000001</v>
      </c>
      <c r="AA171" s="73">
        <f t="shared" ref="AA171:AB171" si="151">+AA163/1000</f>
        <v>0.53800000000000003</v>
      </c>
      <c r="AB171" s="73">
        <f t="shared" si="151"/>
        <v>0.37</v>
      </c>
      <c r="AC171" s="73">
        <f t="shared" ref="AC171" si="152">+AC163/1000</f>
        <v>0.56399999999999995</v>
      </c>
    </row>
    <row r="172" spans="2:29">
      <c r="B172" s="3" t="s">
        <v>358</v>
      </c>
      <c r="E172" s="25"/>
      <c r="M172" s="73">
        <f t="shared" ref="M172:R172" si="153">+(M164+M165)/1000</f>
        <v>10.193</v>
      </c>
      <c r="N172" s="73">
        <f t="shared" si="153"/>
        <v>10.583</v>
      </c>
      <c r="O172" s="73">
        <f t="shared" si="153"/>
        <v>10.76</v>
      </c>
      <c r="P172" s="73">
        <f t="shared" si="153"/>
        <v>11.366</v>
      </c>
      <c r="Q172" s="73">
        <f t="shared" si="153"/>
        <v>11.462</v>
      </c>
      <c r="R172" s="73">
        <f t="shared" si="153"/>
        <v>11.635999999999999</v>
      </c>
      <c r="S172" s="73">
        <f t="shared" ref="S172:X172" si="154">+(S164+S165)/1000</f>
        <v>11.779</v>
      </c>
      <c r="T172" s="73">
        <f t="shared" si="154"/>
        <v>12.297000000000001</v>
      </c>
      <c r="U172" s="73">
        <f t="shared" si="154"/>
        <v>12.814</v>
      </c>
      <c r="V172" s="73">
        <f t="shared" si="154"/>
        <v>13.295999999999999</v>
      </c>
      <c r="W172" s="73">
        <f t="shared" si="154"/>
        <v>13.375999999999999</v>
      </c>
      <c r="X172" s="73">
        <f t="shared" si="154"/>
        <v>14.355</v>
      </c>
      <c r="Y172" s="73">
        <f t="shared" ref="Y172:Z172" si="155">+(Y164+Y165)/1000</f>
        <v>13.961</v>
      </c>
      <c r="Z172" s="73">
        <f t="shared" si="155"/>
        <v>14.227</v>
      </c>
      <c r="AA172" s="73">
        <f t="shared" ref="AA172:AB172" si="156">+(AA164+AA165)/1000</f>
        <v>14.736000000000001</v>
      </c>
      <c r="AB172" s="73">
        <f t="shared" si="156"/>
        <v>14.877000000000001</v>
      </c>
      <c r="AC172" s="73">
        <f t="shared" ref="AC172" si="157">+(AC164+AC165)/1000</f>
        <v>15.103</v>
      </c>
    </row>
    <row r="173" spans="2:29" ht="15">
      <c r="B173" s="75" t="s">
        <v>247</v>
      </c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6">
        <f t="shared" ref="M173:R173" si="158">+M170+M171+M172</f>
        <v>53.822999999999993</v>
      </c>
      <c r="N173" s="76">
        <f t="shared" si="158"/>
        <v>55.47</v>
      </c>
      <c r="O173" s="76">
        <f t="shared" si="158"/>
        <v>55.595999999999997</v>
      </c>
      <c r="P173" s="76">
        <f t="shared" si="158"/>
        <v>53.095999999999997</v>
      </c>
      <c r="Q173" s="76">
        <f t="shared" si="158"/>
        <v>55.546000000000006</v>
      </c>
      <c r="R173" s="76">
        <f t="shared" si="158"/>
        <v>58.123999999999995</v>
      </c>
      <c r="S173" s="76">
        <f t="shared" ref="S173:X173" si="159">+S170+S171+S172</f>
        <v>59.998999999999995</v>
      </c>
      <c r="T173" s="76">
        <f t="shared" si="159"/>
        <v>58.596000000000004</v>
      </c>
      <c r="U173" s="76">
        <f t="shared" si="159"/>
        <v>61.216999999999999</v>
      </c>
      <c r="V173" s="76">
        <f t="shared" si="159"/>
        <v>63.616</v>
      </c>
      <c r="W173" s="76">
        <f t="shared" si="159"/>
        <v>64.165000000000006</v>
      </c>
      <c r="X173" s="76">
        <f t="shared" si="159"/>
        <v>59.543000000000006</v>
      </c>
      <c r="Y173" s="76">
        <f t="shared" ref="Y173:Z173" si="160">+Y170+Y171+Y172</f>
        <v>63.933999999999997</v>
      </c>
      <c r="Z173" s="76">
        <f t="shared" si="160"/>
        <v>66.275999999999996</v>
      </c>
      <c r="AA173" s="76">
        <f t="shared" ref="AA173:AB173" si="161">+AA170+AA171+AA172</f>
        <v>63.06100000000005</v>
      </c>
      <c r="AB173" s="76">
        <f t="shared" si="161"/>
        <v>60.675999999999945</v>
      </c>
      <c r="AC173" s="76">
        <f t="shared" ref="AC173" si="162">+AC170+AC171+AC172</f>
        <v>62.055</v>
      </c>
    </row>
    <row r="174" spans="2:29">
      <c r="E174" s="25"/>
      <c r="P174" s="78">
        <f>+SUM(M173:P173)</f>
        <v>217.98499999999999</v>
      </c>
      <c r="Q174" s="78"/>
      <c r="R174" s="78"/>
      <c r="S174" s="78"/>
      <c r="T174" s="78"/>
    </row>
    <row r="175" spans="2:29">
      <c r="E175" s="25"/>
      <c r="P175" s="3">
        <v>7</v>
      </c>
      <c r="X175" s="72"/>
      <c r="AB175" s="91"/>
      <c r="AC175" s="91"/>
    </row>
    <row r="176" spans="2:29">
      <c r="P176" s="78">
        <f>+SUM(P174:P175)</f>
        <v>224.98499999999999</v>
      </c>
    </row>
    <row r="177" spans="24:29">
      <c r="X177" s="92"/>
      <c r="Y177" s="92"/>
      <c r="AB177" s="92"/>
      <c r="AC177" s="92"/>
    </row>
    <row r="178" spans="24:29">
      <c r="AC178" s="92"/>
    </row>
    <row r="180" spans="24:29">
      <c r="X180" s="25"/>
      <c r="AB180" s="25"/>
      <c r="AC180" s="25"/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670A0-D171-4918-95BA-0F8456CE9179}">
  <dimension ref="B2:M176"/>
  <sheetViews>
    <sheetView showGridLines="0" topLeftCell="A112" zoomScale="70" zoomScaleNormal="70" workbookViewId="0">
      <selection activeCell="C142" sqref="C142"/>
    </sheetView>
  </sheetViews>
  <sheetFormatPr baseColWidth="10" defaultColWidth="12.42578125" defaultRowHeight="14.25"/>
  <cols>
    <col min="1" max="1" width="5" style="3" customWidth="1"/>
    <col min="2" max="3" width="88.85546875" style="3" customWidth="1"/>
    <col min="4" max="8" width="12.140625" style="3" bestFit="1" customWidth="1"/>
    <col min="9" max="9" width="12.140625" style="3" customWidth="1"/>
    <col min="10" max="10" width="13.42578125" style="3" customWidth="1"/>
    <col min="11" max="12" width="13.42578125" style="3" bestFit="1" customWidth="1"/>
    <col min="13" max="16384" width="12.42578125" style="3"/>
  </cols>
  <sheetData>
    <row r="2" spans="2:12" ht="15.75" thickBot="1">
      <c r="B2" s="1" t="s">
        <v>0</v>
      </c>
      <c r="C2" s="1"/>
      <c r="D2" s="2"/>
      <c r="E2" s="2"/>
      <c r="F2" s="2"/>
      <c r="G2" s="2"/>
      <c r="H2" s="2"/>
      <c r="I2" s="2"/>
      <c r="J2" s="2"/>
      <c r="K2" s="2"/>
      <c r="L2" s="2"/>
    </row>
    <row r="3" spans="2:12" ht="15">
      <c r="B3" s="4" t="s">
        <v>35</v>
      </c>
      <c r="C3" s="4" t="s">
        <v>36</v>
      </c>
    </row>
    <row r="5" spans="2:12" ht="15">
      <c r="B5" s="28" t="s">
        <v>8</v>
      </c>
      <c r="C5" s="28" t="s">
        <v>9</v>
      </c>
      <c r="D5" s="6" t="s">
        <v>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207</v>
      </c>
      <c r="L5" s="6" t="s">
        <v>329</v>
      </c>
    </row>
    <row r="6" spans="2:12">
      <c r="B6" s="7" t="s">
        <v>10</v>
      </c>
      <c r="C6" s="7" t="s">
        <v>31</v>
      </c>
      <c r="D6" s="9"/>
      <c r="E6" s="8">
        <f>+E33</f>
        <v>134212</v>
      </c>
      <c r="F6" s="9">
        <f t="shared" ref="F6:L8" si="0">+F33-E33</f>
        <v>98192</v>
      </c>
      <c r="G6" s="9">
        <f t="shared" si="0"/>
        <v>125578</v>
      </c>
      <c r="H6" s="9">
        <f t="shared" si="0"/>
        <v>141906</v>
      </c>
      <c r="I6" s="8">
        <f>+I33</f>
        <v>130351</v>
      </c>
      <c r="J6" s="9">
        <f t="shared" si="0"/>
        <v>141276</v>
      </c>
      <c r="K6" s="9">
        <f t="shared" si="0"/>
        <v>143130</v>
      </c>
      <c r="L6" s="9">
        <f t="shared" si="0"/>
        <v>162922</v>
      </c>
    </row>
    <row r="7" spans="2:12">
      <c r="B7" s="7" t="s">
        <v>11</v>
      </c>
      <c r="C7" s="7" t="s">
        <v>32</v>
      </c>
      <c r="D7" s="9"/>
      <c r="E7" s="8">
        <f>+E34</f>
        <v>25432</v>
      </c>
      <c r="F7" s="9">
        <f t="shared" si="0"/>
        <v>3183</v>
      </c>
      <c r="G7" s="9">
        <f t="shared" si="0"/>
        <v>18536</v>
      </c>
      <c r="H7" s="9">
        <f t="shared" si="0"/>
        <v>12810</v>
      </c>
      <c r="I7" s="8">
        <f>+I34</f>
        <v>26836</v>
      </c>
      <c r="J7" s="9">
        <f t="shared" si="0"/>
        <v>30553</v>
      </c>
      <c r="K7" s="9">
        <f t="shared" si="0"/>
        <v>44482</v>
      </c>
      <c r="L7" s="9">
        <f t="shared" si="0"/>
        <v>50785</v>
      </c>
    </row>
    <row r="8" spans="2:12">
      <c r="B8" s="7" t="s">
        <v>12</v>
      </c>
      <c r="C8" s="7" t="s">
        <v>33</v>
      </c>
      <c r="D8" s="11"/>
      <c r="E8" s="10">
        <f>+E35</f>
        <v>3427</v>
      </c>
      <c r="F8" s="9">
        <f t="shared" si="0"/>
        <v>2285</v>
      </c>
      <c r="G8" s="9">
        <f t="shared" si="0"/>
        <v>2355</v>
      </c>
      <c r="H8" s="9">
        <f t="shared" si="0"/>
        <v>3103</v>
      </c>
      <c r="I8" s="10">
        <f>+I35</f>
        <v>3050</v>
      </c>
      <c r="J8" s="9">
        <f t="shared" si="0"/>
        <v>3506</v>
      </c>
      <c r="K8" s="9">
        <f t="shared" si="0"/>
        <v>3545</v>
      </c>
      <c r="L8" s="9">
        <f t="shared" si="0"/>
        <v>3740</v>
      </c>
    </row>
    <row r="9" spans="2:12" ht="15">
      <c r="B9" s="12" t="s">
        <v>13</v>
      </c>
      <c r="C9" s="12" t="s">
        <v>34</v>
      </c>
      <c r="D9" s="13"/>
      <c r="E9" s="13">
        <f t="shared" ref="E9:L9" si="1">+SUM(E6:E8)</f>
        <v>163071</v>
      </c>
      <c r="F9" s="13">
        <f t="shared" si="1"/>
        <v>103660</v>
      </c>
      <c r="G9" s="13">
        <f t="shared" si="1"/>
        <v>146469</v>
      </c>
      <c r="H9" s="13">
        <f t="shared" si="1"/>
        <v>157819</v>
      </c>
      <c r="I9" s="13">
        <f t="shared" si="1"/>
        <v>160237</v>
      </c>
      <c r="J9" s="13">
        <f t="shared" si="1"/>
        <v>175335</v>
      </c>
      <c r="K9" s="13">
        <f t="shared" si="1"/>
        <v>191157</v>
      </c>
      <c r="L9" s="13">
        <f t="shared" si="1"/>
        <v>217447</v>
      </c>
    </row>
    <row r="10" spans="2:12">
      <c r="B10" s="7" t="s">
        <v>14</v>
      </c>
      <c r="C10" s="7" t="s">
        <v>37</v>
      </c>
      <c r="D10" s="9"/>
      <c r="E10" s="8">
        <f>+E37</f>
        <v>-91189</v>
      </c>
      <c r="F10" s="9">
        <f t="shared" ref="F10:L11" si="2">+F37-E37</f>
        <v>-65494</v>
      </c>
      <c r="G10" s="9">
        <f t="shared" si="2"/>
        <v>-85107</v>
      </c>
      <c r="H10" s="9">
        <f t="shared" si="2"/>
        <v>-97310</v>
      </c>
      <c r="I10" s="8">
        <f>+I37</f>
        <v>-86534</v>
      </c>
      <c r="J10" s="9">
        <f t="shared" si="2"/>
        <v>-92785</v>
      </c>
      <c r="K10" s="9">
        <f t="shared" si="2"/>
        <v>-97860</v>
      </c>
      <c r="L10" s="9">
        <f t="shared" si="2"/>
        <v>-103687</v>
      </c>
    </row>
    <row r="11" spans="2:12">
      <c r="B11" s="7" t="s">
        <v>15</v>
      </c>
      <c r="C11" s="7" t="s">
        <v>38</v>
      </c>
      <c r="D11" s="9"/>
      <c r="E11" s="8">
        <f>+E38</f>
        <v>-25432</v>
      </c>
      <c r="F11" s="9">
        <f t="shared" si="2"/>
        <v>-3183</v>
      </c>
      <c r="G11" s="9">
        <f t="shared" si="2"/>
        <v>-18536</v>
      </c>
      <c r="H11" s="9">
        <f t="shared" si="2"/>
        <v>-12810</v>
      </c>
      <c r="I11" s="8">
        <f>+I38</f>
        <v>-26836</v>
      </c>
      <c r="J11" s="9">
        <f t="shared" si="2"/>
        <v>-30553</v>
      </c>
      <c r="K11" s="9">
        <f t="shared" si="2"/>
        <v>-43985</v>
      </c>
      <c r="L11" s="9">
        <f t="shared" si="2"/>
        <v>-47191</v>
      </c>
    </row>
    <row r="12" spans="2:12" ht="15">
      <c r="B12" s="12" t="s">
        <v>16</v>
      </c>
      <c r="C12" s="12" t="s">
        <v>39</v>
      </c>
      <c r="D12" s="13"/>
      <c r="E12" s="13">
        <f t="shared" ref="E12:L12" si="3">+SUM(E10:E11)</f>
        <v>-116621</v>
      </c>
      <c r="F12" s="13">
        <f t="shared" si="3"/>
        <v>-68677</v>
      </c>
      <c r="G12" s="13">
        <f t="shared" si="3"/>
        <v>-103643</v>
      </c>
      <c r="H12" s="13">
        <f t="shared" si="3"/>
        <v>-110120</v>
      </c>
      <c r="I12" s="13">
        <f t="shared" si="3"/>
        <v>-113370</v>
      </c>
      <c r="J12" s="13">
        <f t="shared" si="3"/>
        <v>-123338</v>
      </c>
      <c r="K12" s="13">
        <f t="shared" si="3"/>
        <v>-141845</v>
      </c>
      <c r="L12" s="13">
        <f t="shared" si="3"/>
        <v>-150878</v>
      </c>
    </row>
    <row r="13" spans="2:12" ht="15">
      <c r="B13" s="12" t="s">
        <v>17</v>
      </c>
      <c r="C13" s="12" t="s">
        <v>40</v>
      </c>
      <c r="D13" s="13"/>
      <c r="E13" s="13">
        <f t="shared" ref="E13:L13" si="4">+E9+E12</f>
        <v>46450</v>
      </c>
      <c r="F13" s="13">
        <f t="shared" si="4"/>
        <v>34983</v>
      </c>
      <c r="G13" s="13">
        <f t="shared" si="4"/>
        <v>42826</v>
      </c>
      <c r="H13" s="13">
        <f t="shared" si="4"/>
        <v>47699</v>
      </c>
      <c r="I13" s="13">
        <f t="shared" si="4"/>
        <v>46867</v>
      </c>
      <c r="J13" s="13">
        <f t="shared" si="4"/>
        <v>51997</v>
      </c>
      <c r="K13" s="13">
        <f t="shared" si="4"/>
        <v>49312</v>
      </c>
      <c r="L13" s="13">
        <f t="shared" si="4"/>
        <v>66569</v>
      </c>
    </row>
    <row r="14" spans="2:12">
      <c r="B14" s="7" t="s">
        <v>18</v>
      </c>
      <c r="C14" s="7" t="s">
        <v>41</v>
      </c>
      <c r="D14" s="9"/>
      <c r="E14" s="8">
        <f>+E41</f>
        <v>-8666</v>
      </c>
      <c r="F14" s="9">
        <f t="shared" ref="F14:G16" si="5">+F41-E41</f>
        <v>-7577</v>
      </c>
      <c r="G14" s="9">
        <f t="shared" si="5"/>
        <v>-9360</v>
      </c>
      <c r="H14" s="9">
        <f>+H41-G41</f>
        <v>-11637</v>
      </c>
      <c r="I14" s="8">
        <f>+I41</f>
        <v>-9802</v>
      </c>
      <c r="J14" s="9">
        <f t="shared" ref="J14:L16" si="6">+J41-I41</f>
        <v>-9417</v>
      </c>
      <c r="K14" s="9">
        <f t="shared" si="6"/>
        <v>-6144</v>
      </c>
      <c r="L14" s="9">
        <f t="shared" si="6"/>
        <v>-12577</v>
      </c>
    </row>
    <row r="15" spans="2:12">
      <c r="B15" s="7" t="s">
        <v>19</v>
      </c>
      <c r="C15" s="7" t="s">
        <v>42</v>
      </c>
      <c r="D15" s="9"/>
      <c r="E15" s="8">
        <f>+E42</f>
        <v>-4904</v>
      </c>
      <c r="F15" s="9">
        <f t="shared" si="5"/>
        <v>-2929</v>
      </c>
      <c r="G15" s="9">
        <f t="shared" si="5"/>
        <v>-2339</v>
      </c>
      <c r="H15" s="9">
        <f>+H42-G42</f>
        <v>-3559</v>
      </c>
      <c r="I15" s="8">
        <f>+I42</f>
        <v>-3140</v>
      </c>
      <c r="J15" s="9">
        <f t="shared" si="6"/>
        <v>-2986</v>
      </c>
      <c r="K15" s="9">
        <f t="shared" si="6"/>
        <v>-5649</v>
      </c>
      <c r="L15" s="9">
        <f t="shared" si="6"/>
        <v>-4823</v>
      </c>
    </row>
    <row r="16" spans="2:12">
      <c r="B16" s="7" t="s">
        <v>20</v>
      </c>
      <c r="C16" s="7" t="s">
        <v>43</v>
      </c>
      <c r="D16" s="9"/>
      <c r="E16" s="8">
        <f>+E43</f>
        <v>76</v>
      </c>
      <c r="F16" s="9">
        <f t="shared" si="5"/>
        <v>28</v>
      </c>
      <c r="G16" s="9">
        <f t="shared" si="5"/>
        <v>63</v>
      </c>
      <c r="H16" s="9">
        <f>+H43-G43</f>
        <v>338</v>
      </c>
      <c r="I16" s="8">
        <f>+I43</f>
        <v>357</v>
      </c>
      <c r="J16" s="9">
        <f t="shared" si="6"/>
        <v>979</v>
      </c>
      <c r="K16" s="9">
        <f t="shared" si="6"/>
        <v>1603</v>
      </c>
      <c r="L16" s="9">
        <f t="shared" si="6"/>
        <v>-1374</v>
      </c>
    </row>
    <row r="17" spans="2:12" ht="15">
      <c r="B17" s="12" t="s">
        <v>21</v>
      </c>
      <c r="C17" s="12" t="s">
        <v>44</v>
      </c>
      <c r="D17" s="13"/>
      <c r="E17" s="13">
        <f t="shared" ref="E17:L17" si="7">+SUM(E13:E16)</f>
        <v>32956</v>
      </c>
      <c r="F17" s="13">
        <f t="shared" si="7"/>
        <v>24505</v>
      </c>
      <c r="G17" s="13">
        <f t="shared" si="7"/>
        <v>31190</v>
      </c>
      <c r="H17" s="13">
        <f t="shared" si="7"/>
        <v>32841</v>
      </c>
      <c r="I17" s="13">
        <f t="shared" si="7"/>
        <v>34282</v>
      </c>
      <c r="J17" s="13">
        <f t="shared" si="7"/>
        <v>40573</v>
      </c>
      <c r="K17" s="13">
        <f t="shared" si="7"/>
        <v>39122</v>
      </c>
      <c r="L17" s="13">
        <f t="shared" si="7"/>
        <v>47795</v>
      </c>
    </row>
    <row r="18" spans="2:12">
      <c r="B18" s="7" t="s">
        <v>22</v>
      </c>
      <c r="C18" s="7" t="s">
        <v>45</v>
      </c>
      <c r="D18" s="9"/>
      <c r="E18" s="8">
        <f>+E45</f>
        <v>536</v>
      </c>
      <c r="F18" s="9">
        <f t="shared" ref="F18:G20" si="8">+F45-E45</f>
        <v>845</v>
      </c>
      <c r="G18" s="9">
        <f t="shared" si="8"/>
        <v>983</v>
      </c>
      <c r="H18" s="9">
        <f>+H45-G45</f>
        <v>869</v>
      </c>
      <c r="I18" s="8">
        <f>+I45</f>
        <v>926</v>
      </c>
      <c r="J18" s="9">
        <f t="shared" ref="J18:L20" si="9">+J45-I45</f>
        <v>465</v>
      </c>
      <c r="K18" s="9">
        <f t="shared" si="9"/>
        <v>864</v>
      </c>
      <c r="L18" s="9">
        <f t="shared" si="9"/>
        <v>149</v>
      </c>
    </row>
    <row r="19" spans="2:12">
      <c r="B19" s="7" t="s">
        <v>23</v>
      </c>
      <c r="C19" s="7" t="s">
        <v>46</v>
      </c>
      <c r="D19" s="9"/>
      <c r="E19" s="8">
        <f>+E46</f>
        <v>-6396</v>
      </c>
      <c r="F19" s="9">
        <f t="shared" si="8"/>
        <v>-7047</v>
      </c>
      <c r="G19" s="9">
        <f t="shared" si="8"/>
        <v>-6342</v>
      </c>
      <c r="H19" s="9">
        <f>+H46-G46</f>
        <v>-6379</v>
      </c>
      <c r="I19" s="8">
        <f>+I46</f>
        <v>-6617</v>
      </c>
      <c r="J19" s="9">
        <f t="shared" si="9"/>
        <v>-5748</v>
      </c>
      <c r="K19" s="9">
        <f t="shared" si="9"/>
        <v>-6351</v>
      </c>
      <c r="L19" s="9">
        <f t="shared" si="9"/>
        <v>-6506</v>
      </c>
    </row>
    <row r="20" spans="2:12">
      <c r="B20" s="7" t="s">
        <v>24</v>
      </c>
      <c r="C20" s="7" t="s">
        <v>47</v>
      </c>
      <c r="D20" s="9"/>
      <c r="E20" s="8">
        <f>+E47</f>
        <v>-1184</v>
      </c>
      <c r="F20" s="9">
        <f t="shared" si="8"/>
        <v>990</v>
      </c>
      <c r="G20" s="9">
        <f t="shared" si="8"/>
        <v>394</v>
      </c>
      <c r="H20" s="9">
        <f>+H47-G47</f>
        <v>-351</v>
      </c>
      <c r="I20" s="8">
        <f>+I47</f>
        <v>-347</v>
      </c>
      <c r="J20" s="9">
        <f t="shared" si="9"/>
        <v>286</v>
      </c>
      <c r="K20" s="9">
        <f t="shared" si="9"/>
        <v>-245</v>
      </c>
      <c r="L20" s="9">
        <f t="shared" si="9"/>
        <v>-234</v>
      </c>
    </row>
    <row r="21" spans="2:12" ht="15">
      <c r="B21" s="12" t="s">
        <v>25</v>
      </c>
      <c r="C21" s="12" t="s">
        <v>48</v>
      </c>
      <c r="D21" s="13"/>
      <c r="E21" s="34">
        <f t="shared" ref="E21:L21" si="10">+SUM(E18:E20)</f>
        <v>-7044</v>
      </c>
      <c r="F21" s="13">
        <f t="shared" si="10"/>
        <v>-5212</v>
      </c>
      <c r="G21" s="13">
        <f t="shared" si="10"/>
        <v>-4965</v>
      </c>
      <c r="H21" s="13">
        <f t="shared" si="10"/>
        <v>-5861</v>
      </c>
      <c r="I21" s="34">
        <f t="shared" si="10"/>
        <v>-6038</v>
      </c>
      <c r="J21" s="13">
        <f t="shared" si="10"/>
        <v>-4997</v>
      </c>
      <c r="K21" s="13">
        <f t="shared" si="10"/>
        <v>-5732</v>
      </c>
      <c r="L21" s="13">
        <f t="shared" si="10"/>
        <v>-6591</v>
      </c>
    </row>
    <row r="22" spans="2:12" ht="15">
      <c r="B22" s="12" t="s">
        <v>26</v>
      </c>
      <c r="C22" s="12" t="s">
        <v>49</v>
      </c>
      <c r="D22" s="13"/>
      <c r="E22" s="13">
        <f t="shared" ref="E22:L22" si="11">+E17+E21</f>
        <v>25912</v>
      </c>
      <c r="F22" s="13">
        <f t="shared" si="11"/>
        <v>19293</v>
      </c>
      <c r="G22" s="13">
        <f t="shared" si="11"/>
        <v>26225</v>
      </c>
      <c r="H22" s="13">
        <f t="shared" si="11"/>
        <v>26980</v>
      </c>
      <c r="I22" s="13">
        <f t="shared" si="11"/>
        <v>28244</v>
      </c>
      <c r="J22" s="13">
        <f t="shared" si="11"/>
        <v>35576</v>
      </c>
      <c r="K22" s="13">
        <f t="shared" si="11"/>
        <v>33390</v>
      </c>
      <c r="L22" s="13">
        <f t="shared" si="11"/>
        <v>41204</v>
      </c>
    </row>
    <row r="23" spans="2:12">
      <c r="B23" s="7" t="s">
        <v>27</v>
      </c>
      <c r="C23" s="7" t="s">
        <v>50</v>
      </c>
      <c r="D23" s="9"/>
      <c r="E23" s="8">
        <f>+E50</f>
        <v>-6618</v>
      </c>
      <c r="F23" s="9">
        <f>+F50-E50</f>
        <v>-5620</v>
      </c>
      <c r="G23" s="9">
        <f>+G50-F50</f>
        <v>-8514</v>
      </c>
      <c r="H23" s="9">
        <f>+H50-G50</f>
        <v>-8116</v>
      </c>
      <c r="I23" s="8">
        <f>+I50</f>
        <v>-8859</v>
      </c>
      <c r="J23" s="9">
        <f>+J50-I50</f>
        <v>-10576</v>
      </c>
      <c r="K23" s="9">
        <f>+K50-J50</f>
        <v>-10103</v>
      </c>
      <c r="L23" s="9">
        <f>+L50-K50</f>
        <v>-13181</v>
      </c>
    </row>
    <row r="24" spans="2:12" ht="15">
      <c r="B24" s="14" t="s">
        <v>28</v>
      </c>
      <c r="C24" s="14" t="s">
        <v>51</v>
      </c>
      <c r="D24" s="15"/>
      <c r="E24" s="15">
        <f t="shared" ref="E24:L24" si="12">+E23+E22</f>
        <v>19294</v>
      </c>
      <c r="F24" s="15">
        <f t="shared" si="12"/>
        <v>13673</v>
      </c>
      <c r="G24" s="15">
        <f t="shared" si="12"/>
        <v>17711</v>
      </c>
      <c r="H24" s="15">
        <f t="shared" si="12"/>
        <v>18864</v>
      </c>
      <c r="I24" s="15">
        <f t="shared" si="12"/>
        <v>19385</v>
      </c>
      <c r="J24" s="15">
        <f t="shared" si="12"/>
        <v>25000</v>
      </c>
      <c r="K24" s="15">
        <f t="shared" si="12"/>
        <v>23287</v>
      </c>
      <c r="L24" s="15">
        <f t="shared" si="12"/>
        <v>28023</v>
      </c>
    </row>
    <row r="25" spans="2:12" ht="15">
      <c r="B25" s="14" t="s">
        <v>29</v>
      </c>
      <c r="C25" s="14" t="s">
        <v>52</v>
      </c>
      <c r="D25" s="15"/>
      <c r="E25" s="15">
        <f>+E52</f>
        <v>-1333</v>
      </c>
      <c r="F25" s="15">
        <f>+F52-E52</f>
        <v>3552</v>
      </c>
      <c r="G25" s="15">
        <f>+G52-F52</f>
        <v>943</v>
      </c>
      <c r="H25" s="15">
        <f>+H52-G52</f>
        <v>1970</v>
      </c>
      <c r="I25" s="15">
        <f>+I52</f>
        <v>82</v>
      </c>
      <c r="J25" s="15">
        <f>+J52-I52</f>
        <v>-3233</v>
      </c>
      <c r="K25" s="15">
        <f>+K52-J52</f>
        <v>-7241</v>
      </c>
      <c r="L25" s="15">
        <f>+L52-K52</f>
        <v>4283</v>
      </c>
    </row>
    <row r="26" spans="2:12" ht="15">
      <c r="B26" s="12" t="s">
        <v>30</v>
      </c>
      <c r="C26" s="12" t="s">
        <v>53</v>
      </c>
      <c r="D26" s="15"/>
      <c r="E26" s="15">
        <f t="shared" ref="E26:L26" si="13">+E24+E25</f>
        <v>17961</v>
      </c>
      <c r="F26" s="15">
        <f t="shared" si="13"/>
        <v>17225</v>
      </c>
      <c r="G26" s="15">
        <f t="shared" si="13"/>
        <v>18654</v>
      </c>
      <c r="H26" s="15">
        <f t="shared" si="13"/>
        <v>20834</v>
      </c>
      <c r="I26" s="15">
        <f t="shared" si="13"/>
        <v>19467</v>
      </c>
      <c r="J26" s="15">
        <f t="shared" si="13"/>
        <v>21767</v>
      </c>
      <c r="K26" s="15">
        <f t="shared" si="13"/>
        <v>16046</v>
      </c>
      <c r="L26" s="15">
        <f t="shared" si="13"/>
        <v>32306</v>
      </c>
    </row>
    <row r="27" spans="2:12">
      <c r="B27" s="7"/>
      <c r="C27" s="7"/>
      <c r="D27" s="9"/>
      <c r="E27" s="8"/>
      <c r="F27" s="9"/>
      <c r="G27" s="9"/>
      <c r="H27" s="9"/>
      <c r="I27" s="8"/>
      <c r="J27" s="9"/>
      <c r="K27" s="9"/>
      <c r="L27" s="9"/>
    </row>
    <row r="28" spans="2:12">
      <c r="B28" s="7"/>
      <c r="C28" s="7"/>
      <c r="D28" s="9"/>
      <c r="E28" s="8"/>
      <c r="F28" s="9"/>
      <c r="G28" s="9"/>
      <c r="H28" s="9"/>
      <c r="I28" s="8"/>
      <c r="J28" s="9"/>
      <c r="K28" s="9"/>
      <c r="L28" s="9"/>
    </row>
    <row r="29" spans="2:12">
      <c r="B29" s="7"/>
      <c r="C29" s="7"/>
      <c r="D29" s="9"/>
      <c r="E29" s="8"/>
      <c r="F29" s="9"/>
      <c r="G29" s="9"/>
      <c r="H29" s="9"/>
      <c r="I29" s="8"/>
      <c r="J29" s="9"/>
      <c r="K29" s="9"/>
      <c r="L29" s="9"/>
    </row>
    <row r="32" spans="2:12" ht="15">
      <c r="B32" s="28" t="s">
        <v>201</v>
      </c>
      <c r="C32" s="28" t="s">
        <v>202</v>
      </c>
      <c r="D32" s="6" t="s">
        <v>1</v>
      </c>
      <c r="E32" s="6" t="s">
        <v>2</v>
      </c>
      <c r="F32" s="6" t="s">
        <v>3</v>
      </c>
      <c r="G32" s="6" t="s">
        <v>4</v>
      </c>
      <c r="H32" s="6" t="s">
        <v>5</v>
      </c>
      <c r="I32" s="6" t="s">
        <v>6</v>
      </c>
      <c r="J32" s="6" t="s">
        <v>7</v>
      </c>
      <c r="K32" s="6" t="s">
        <v>207</v>
      </c>
      <c r="L32" s="6" t="s">
        <v>329</v>
      </c>
    </row>
    <row r="33" spans="2:12">
      <c r="B33" s="7" t="s">
        <v>10</v>
      </c>
      <c r="C33" s="7" t="s">
        <v>31</v>
      </c>
      <c r="D33" s="32">
        <v>589111</v>
      </c>
      <c r="E33" s="32">
        <v>134212</v>
      </c>
      <c r="F33" s="32">
        <v>232404</v>
      </c>
      <c r="G33" s="32">
        <v>357982</v>
      </c>
      <c r="H33" s="32">
        <v>499888</v>
      </c>
      <c r="I33" s="32">
        <v>130351</v>
      </c>
      <c r="J33" s="32">
        <v>271627</v>
      </c>
      <c r="K33" s="32">
        <v>414757</v>
      </c>
      <c r="L33" s="32">
        <v>577679</v>
      </c>
    </row>
    <row r="34" spans="2:12">
      <c r="B34" s="7" t="s">
        <v>11</v>
      </c>
      <c r="C34" s="7" t="s">
        <v>32</v>
      </c>
      <c r="D34" s="32">
        <v>118157</v>
      </c>
      <c r="E34" s="32">
        <v>25432</v>
      </c>
      <c r="F34" s="32">
        <v>28615</v>
      </c>
      <c r="G34" s="32">
        <v>47151</v>
      </c>
      <c r="H34" s="32">
        <v>59961</v>
      </c>
      <c r="I34" s="32">
        <v>26836</v>
      </c>
      <c r="J34" s="32">
        <v>57389</v>
      </c>
      <c r="K34" s="32">
        <v>101871</v>
      </c>
      <c r="L34" s="32">
        <v>152656</v>
      </c>
    </row>
    <row r="35" spans="2:12">
      <c r="B35" s="7" t="s">
        <v>12</v>
      </c>
      <c r="C35" s="7" t="s">
        <v>33</v>
      </c>
      <c r="D35" s="33">
        <v>10593</v>
      </c>
      <c r="E35" s="33">
        <v>3427</v>
      </c>
      <c r="F35" s="33">
        <v>5712</v>
      </c>
      <c r="G35" s="33">
        <v>8067</v>
      </c>
      <c r="H35" s="33">
        <v>11170</v>
      </c>
      <c r="I35" s="33">
        <v>3050</v>
      </c>
      <c r="J35" s="33">
        <v>6556</v>
      </c>
      <c r="K35" s="33">
        <v>10101</v>
      </c>
      <c r="L35" s="33">
        <v>13841</v>
      </c>
    </row>
    <row r="36" spans="2:12" ht="15">
      <c r="B36" s="12" t="s">
        <v>13</v>
      </c>
      <c r="C36" s="12" t="s">
        <v>34</v>
      </c>
      <c r="D36" s="13">
        <f t="shared" ref="D36:L36" si="14">+SUM(D33:D35)</f>
        <v>717861</v>
      </c>
      <c r="E36" s="13">
        <f t="shared" si="14"/>
        <v>163071</v>
      </c>
      <c r="F36" s="13">
        <f t="shared" si="14"/>
        <v>266731</v>
      </c>
      <c r="G36" s="13">
        <f t="shared" si="14"/>
        <v>413200</v>
      </c>
      <c r="H36" s="13">
        <f t="shared" si="14"/>
        <v>571019</v>
      </c>
      <c r="I36" s="13">
        <f t="shared" si="14"/>
        <v>160237</v>
      </c>
      <c r="J36" s="13">
        <f t="shared" si="14"/>
        <v>335572</v>
      </c>
      <c r="K36" s="13">
        <f t="shared" si="14"/>
        <v>526729</v>
      </c>
      <c r="L36" s="13">
        <f t="shared" si="14"/>
        <v>744176</v>
      </c>
    </row>
    <row r="37" spans="2:12">
      <c r="B37" s="7" t="s">
        <v>14</v>
      </c>
      <c r="C37" s="7" t="s">
        <v>37</v>
      </c>
      <c r="D37" s="33">
        <v>-405551</v>
      </c>
      <c r="E37" s="33">
        <v>-91189</v>
      </c>
      <c r="F37" s="33">
        <v>-156683</v>
      </c>
      <c r="G37" s="33">
        <v>-241790</v>
      </c>
      <c r="H37" s="33">
        <v>-339100</v>
      </c>
      <c r="I37" s="33">
        <v>-86534</v>
      </c>
      <c r="J37" s="33">
        <v>-179319</v>
      </c>
      <c r="K37" s="33">
        <v>-277179</v>
      </c>
      <c r="L37" s="33">
        <v>-380866</v>
      </c>
    </row>
    <row r="38" spans="2:12">
      <c r="B38" s="7" t="s">
        <v>15</v>
      </c>
      <c r="C38" s="7" t="s">
        <v>38</v>
      </c>
      <c r="D38" s="33">
        <v>-118157</v>
      </c>
      <c r="E38" s="33">
        <v>-25432</v>
      </c>
      <c r="F38" s="33">
        <v>-28615</v>
      </c>
      <c r="G38" s="33">
        <v>-47151</v>
      </c>
      <c r="H38" s="33">
        <v>-59961</v>
      </c>
      <c r="I38" s="33">
        <v>-26836</v>
      </c>
      <c r="J38" s="33">
        <v>-57389</v>
      </c>
      <c r="K38" s="33">
        <v>-101374</v>
      </c>
      <c r="L38" s="33">
        <v>-148565</v>
      </c>
    </row>
    <row r="39" spans="2:12" ht="15">
      <c r="B39" s="12" t="s">
        <v>16</v>
      </c>
      <c r="C39" s="12" t="s">
        <v>39</v>
      </c>
      <c r="D39" s="13">
        <f t="shared" ref="D39:L39" si="15">+SUM(D37:D38)</f>
        <v>-523708</v>
      </c>
      <c r="E39" s="13">
        <f t="shared" si="15"/>
        <v>-116621</v>
      </c>
      <c r="F39" s="13">
        <f t="shared" si="15"/>
        <v>-185298</v>
      </c>
      <c r="G39" s="13">
        <f t="shared" si="15"/>
        <v>-288941</v>
      </c>
      <c r="H39" s="13">
        <f t="shared" si="15"/>
        <v>-399061</v>
      </c>
      <c r="I39" s="13">
        <f t="shared" si="15"/>
        <v>-113370</v>
      </c>
      <c r="J39" s="13">
        <f t="shared" si="15"/>
        <v>-236708</v>
      </c>
      <c r="K39" s="13">
        <f t="shared" si="15"/>
        <v>-378553</v>
      </c>
      <c r="L39" s="13">
        <f t="shared" si="15"/>
        <v>-529431</v>
      </c>
    </row>
    <row r="40" spans="2:12" ht="15">
      <c r="B40" s="12" t="s">
        <v>17</v>
      </c>
      <c r="C40" s="12" t="s">
        <v>40</v>
      </c>
      <c r="D40" s="13">
        <f t="shared" ref="D40:L40" si="16">+D36+D39</f>
        <v>194153</v>
      </c>
      <c r="E40" s="13">
        <f t="shared" si="16"/>
        <v>46450</v>
      </c>
      <c r="F40" s="13">
        <f t="shared" si="16"/>
        <v>81433</v>
      </c>
      <c r="G40" s="13">
        <f t="shared" si="16"/>
        <v>124259</v>
      </c>
      <c r="H40" s="13">
        <f t="shared" si="16"/>
        <v>171958</v>
      </c>
      <c r="I40" s="13">
        <f t="shared" si="16"/>
        <v>46867</v>
      </c>
      <c r="J40" s="13">
        <f t="shared" si="16"/>
        <v>98864</v>
      </c>
      <c r="K40" s="13">
        <f t="shared" si="16"/>
        <v>148176</v>
      </c>
      <c r="L40" s="13">
        <f t="shared" si="16"/>
        <v>214745</v>
      </c>
    </row>
    <row r="41" spans="2:12">
      <c r="B41" s="7" t="s">
        <v>18</v>
      </c>
      <c r="C41" s="7" t="s">
        <v>41</v>
      </c>
      <c r="D41" s="33">
        <v>-40675</v>
      </c>
      <c r="E41" s="33">
        <v>-8666</v>
      </c>
      <c r="F41" s="33">
        <v>-16243</v>
      </c>
      <c r="G41" s="33">
        <v>-25603</v>
      </c>
      <c r="H41" s="33">
        <v>-37240</v>
      </c>
      <c r="I41" s="33">
        <v>-9802</v>
      </c>
      <c r="J41" s="33">
        <v>-19219</v>
      </c>
      <c r="K41" s="33">
        <v>-25363</v>
      </c>
      <c r="L41" s="33">
        <v>-37940</v>
      </c>
    </row>
    <row r="42" spans="2:12">
      <c r="B42" s="7" t="s">
        <v>19</v>
      </c>
      <c r="C42" s="7" t="s">
        <v>42</v>
      </c>
      <c r="D42" s="33">
        <v>-15552</v>
      </c>
      <c r="E42" s="33">
        <v>-4904</v>
      </c>
      <c r="F42" s="33">
        <v>-7833</v>
      </c>
      <c r="G42" s="33">
        <v>-10172</v>
      </c>
      <c r="H42" s="33">
        <v>-13731</v>
      </c>
      <c r="I42" s="33">
        <v>-3140</v>
      </c>
      <c r="J42" s="33">
        <v>-6126</v>
      </c>
      <c r="K42" s="33">
        <v>-11775</v>
      </c>
      <c r="L42" s="33">
        <v>-16598</v>
      </c>
    </row>
    <row r="43" spans="2:12">
      <c r="B43" s="7" t="s">
        <v>20</v>
      </c>
      <c r="C43" s="7" t="s">
        <v>43</v>
      </c>
      <c r="D43" s="33">
        <v>1391</v>
      </c>
      <c r="E43" s="33">
        <v>76</v>
      </c>
      <c r="F43" s="33">
        <v>104</v>
      </c>
      <c r="G43" s="33">
        <v>167</v>
      </c>
      <c r="H43" s="33">
        <v>505</v>
      </c>
      <c r="I43" s="33">
        <v>357</v>
      </c>
      <c r="J43" s="33">
        <v>1336</v>
      </c>
      <c r="K43" s="33">
        <v>2939</v>
      </c>
      <c r="L43" s="33">
        <v>1565</v>
      </c>
    </row>
    <row r="44" spans="2:12" ht="15">
      <c r="B44" s="12" t="s">
        <v>21</v>
      </c>
      <c r="C44" s="12" t="s">
        <v>44</v>
      </c>
      <c r="D44" s="13">
        <f t="shared" ref="D44:L44" si="17">+SUM(D40:D43)</f>
        <v>139317</v>
      </c>
      <c r="E44" s="13">
        <f t="shared" si="17"/>
        <v>32956</v>
      </c>
      <c r="F44" s="13">
        <f t="shared" si="17"/>
        <v>57461</v>
      </c>
      <c r="G44" s="13">
        <f t="shared" si="17"/>
        <v>88651</v>
      </c>
      <c r="H44" s="13">
        <f t="shared" si="17"/>
        <v>121492</v>
      </c>
      <c r="I44" s="13">
        <f t="shared" si="17"/>
        <v>34282</v>
      </c>
      <c r="J44" s="13">
        <f t="shared" si="17"/>
        <v>74855</v>
      </c>
      <c r="K44" s="13">
        <f t="shared" si="17"/>
        <v>113977</v>
      </c>
      <c r="L44" s="13">
        <f t="shared" si="17"/>
        <v>161772</v>
      </c>
    </row>
    <row r="45" spans="2:12">
      <c r="B45" s="7" t="s">
        <v>22</v>
      </c>
      <c r="C45" s="7" t="s">
        <v>45</v>
      </c>
      <c r="D45" s="33">
        <v>1675</v>
      </c>
      <c r="E45" s="33">
        <v>536</v>
      </c>
      <c r="F45" s="33">
        <v>1381</v>
      </c>
      <c r="G45" s="33">
        <v>2364</v>
      </c>
      <c r="H45" s="33">
        <v>3233</v>
      </c>
      <c r="I45" s="33">
        <v>926</v>
      </c>
      <c r="J45" s="33">
        <v>1391</v>
      </c>
      <c r="K45" s="33">
        <v>2255</v>
      </c>
      <c r="L45" s="33">
        <v>2404</v>
      </c>
    </row>
    <row r="46" spans="2:12">
      <c r="B46" s="7" t="s">
        <v>23</v>
      </c>
      <c r="C46" s="7" t="s">
        <v>46</v>
      </c>
      <c r="D46" s="33">
        <v>-22802</v>
      </c>
      <c r="E46" s="33">
        <v>-6396</v>
      </c>
      <c r="F46" s="33">
        <v>-13443</v>
      </c>
      <c r="G46" s="33">
        <v>-19785</v>
      </c>
      <c r="H46" s="33">
        <v>-26164</v>
      </c>
      <c r="I46" s="33">
        <v>-6617</v>
      </c>
      <c r="J46" s="33">
        <v>-12365</v>
      </c>
      <c r="K46" s="33">
        <v>-18716</v>
      </c>
      <c r="L46" s="33">
        <v>-25222</v>
      </c>
    </row>
    <row r="47" spans="2:12">
      <c r="B47" s="7" t="s">
        <v>24</v>
      </c>
      <c r="C47" s="7" t="s">
        <v>47</v>
      </c>
      <c r="D47" s="33">
        <v>237</v>
      </c>
      <c r="E47" s="33">
        <v>-1184</v>
      </c>
      <c r="F47" s="33">
        <v>-194</v>
      </c>
      <c r="G47" s="33">
        <v>200</v>
      </c>
      <c r="H47" s="33">
        <v>-151</v>
      </c>
      <c r="I47" s="33">
        <v>-347</v>
      </c>
      <c r="J47" s="33">
        <v>-61</v>
      </c>
      <c r="K47" s="33">
        <v>-306</v>
      </c>
      <c r="L47" s="33">
        <v>-540</v>
      </c>
    </row>
    <row r="48" spans="2:12" ht="15">
      <c r="B48" s="12" t="s">
        <v>25</v>
      </c>
      <c r="C48" s="12" t="s">
        <v>48</v>
      </c>
      <c r="D48" s="13">
        <f t="shared" ref="D48:J48" si="18">+SUM(D45:D47)</f>
        <v>-20890</v>
      </c>
      <c r="E48" s="13">
        <f t="shared" si="18"/>
        <v>-7044</v>
      </c>
      <c r="F48" s="13">
        <f t="shared" si="18"/>
        <v>-12256</v>
      </c>
      <c r="G48" s="13">
        <f t="shared" si="18"/>
        <v>-17221</v>
      </c>
      <c r="H48" s="13">
        <f t="shared" si="18"/>
        <v>-23082</v>
      </c>
      <c r="I48" s="13">
        <f t="shared" si="18"/>
        <v>-6038</v>
      </c>
      <c r="J48" s="13">
        <f t="shared" si="18"/>
        <v>-11035</v>
      </c>
      <c r="K48" s="13">
        <f>+SUM(K45:K47)</f>
        <v>-16767</v>
      </c>
      <c r="L48" s="13">
        <f>+SUM(L45:L47)</f>
        <v>-23358</v>
      </c>
    </row>
    <row r="49" spans="2:12" ht="15">
      <c r="B49" s="12" t="s">
        <v>26</v>
      </c>
      <c r="C49" s="12" t="s">
        <v>49</v>
      </c>
      <c r="D49" s="13">
        <f t="shared" ref="D49:J49" si="19">+D44+D48</f>
        <v>118427</v>
      </c>
      <c r="E49" s="13">
        <f t="shared" si="19"/>
        <v>25912</v>
      </c>
      <c r="F49" s="13">
        <f t="shared" si="19"/>
        <v>45205</v>
      </c>
      <c r="G49" s="13">
        <f t="shared" si="19"/>
        <v>71430</v>
      </c>
      <c r="H49" s="13">
        <f t="shared" si="19"/>
        <v>98410</v>
      </c>
      <c r="I49" s="13">
        <f t="shared" si="19"/>
        <v>28244</v>
      </c>
      <c r="J49" s="13">
        <f t="shared" si="19"/>
        <v>63820</v>
      </c>
      <c r="K49" s="13">
        <f>+K44+K48</f>
        <v>97210</v>
      </c>
      <c r="L49" s="13">
        <f>+L44+L48</f>
        <v>138414</v>
      </c>
    </row>
    <row r="50" spans="2:12">
      <c r="B50" s="7" t="s">
        <v>27</v>
      </c>
      <c r="C50" s="7" t="s">
        <v>50</v>
      </c>
      <c r="D50" s="32">
        <v>-35768</v>
      </c>
      <c r="E50" s="32">
        <v>-6618</v>
      </c>
      <c r="F50" s="32">
        <v>-12238</v>
      </c>
      <c r="G50" s="32">
        <v>-20752</v>
      </c>
      <c r="H50" s="32">
        <v>-28868</v>
      </c>
      <c r="I50" s="32">
        <v>-8859</v>
      </c>
      <c r="J50" s="32">
        <v>-19435</v>
      </c>
      <c r="K50" s="32">
        <v>-29538</v>
      </c>
      <c r="L50" s="32">
        <v>-42719</v>
      </c>
    </row>
    <row r="51" spans="2:12" ht="15">
      <c r="B51" s="14" t="s">
        <v>28</v>
      </c>
      <c r="C51" s="14" t="s">
        <v>51</v>
      </c>
      <c r="D51" s="15">
        <f t="shared" ref="D51:L51" si="20">+D50+D49</f>
        <v>82659</v>
      </c>
      <c r="E51" s="15">
        <f t="shared" si="20"/>
        <v>19294</v>
      </c>
      <c r="F51" s="15">
        <f t="shared" si="20"/>
        <v>32967</v>
      </c>
      <c r="G51" s="15">
        <f t="shared" si="20"/>
        <v>50678</v>
      </c>
      <c r="H51" s="15">
        <f t="shared" si="20"/>
        <v>69542</v>
      </c>
      <c r="I51" s="15">
        <f t="shared" si="20"/>
        <v>19385</v>
      </c>
      <c r="J51" s="15">
        <f t="shared" si="20"/>
        <v>44385</v>
      </c>
      <c r="K51" s="15">
        <f t="shared" si="20"/>
        <v>67672</v>
      </c>
      <c r="L51" s="15">
        <f t="shared" si="20"/>
        <v>95695</v>
      </c>
    </row>
    <row r="52" spans="2:12" ht="15">
      <c r="B52" s="14" t="s">
        <v>29</v>
      </c>
      <c r="C52" s="14" t="s">
        <v>52</v>
      </c>
      <c r="D52" s="15">
        <v>-4008</v>
      </c>
      <c r="E52" s="15">
        <v>-1333</v>
      </c>
      <c r="F52" s="15">
        <v>2219</v>
      </c>
      <c r="G52" s="15">
        <v>3162</v>
      </c>
      <c r="H52" s="15">
        <v>5132</v>
      </c>
      <c r="I52" s="15">
        <v>82</v>
      </c>
      <c r="J52" s="15">
        <v>-3151</v>
      </c>
      <c r="K52" s="15">
        <v>-10392</v>
      </c>
      <c r="L52" s="15">
        <v>-6109</v>
      </c>
    </row>
    <row r="53" spans="2:12" ht="15">
      <c r="B53" s="12" t="s">
        <v>30</v>
      </c>
      <c r="C53" s="12" t="s">
        <v>53</v>
      </c>
      <c r="D53" s="15">
        <f t="shared" ref="D53:L53" si="21">+D51+D52</f>
        <v>78651</v>
      </c>
      <c r="E53" s="15">
        <f t="shared" si="21"/>
        <v>17961</v>
      </c>
      <c r="F53" s="15">
        <f t="shared" si="21"/>
        <v>35186</v>
      </c>
      <c r="G53" s="15">
        <f t="shared" si="21"/>
        <v>53840</v>
      </c>
      <c r="H53" s="15">
        <f t="shared" si="21"/>
        <v>74674</v>
      </c>
      <c r="I53" s="15">
        <f t="shared" si="21"/>
        <v>19467</v>
      </c>
      <c r="J53" s="15">
        <f t="shared" si="21"/>
        <v>41234</v>
      </c>
      <c r="K53" s="15">
        <f t="shared" si="21"/>
        <v>57280</v>
      </c>
      <c r="L53" s="15">
        <f t="shared" si="21"/>
        <v>89586</v>
      </c>
    </row>
    <row r="54" spans="2:12">
      <c r="B54" s="7"/>
      <c r="C54" s="7"/>
      <c r="D54" s="9"/>
      <c r="E54" s="8"/>
      <c r="F54" s="9"/>
      <c r="G54" s="9"/>
      <c r="H54" s="9"/>
      <c r="I54" s="8"/>
      <c r="J54" s="9"/>
      <c r="K54" s="9"/>
      <c r="L54" s="9"/>
    </row>
    <row r="55" spans="2:12">
      <c r="B55" s="7"/>
      <c r="C55" s="7"/>
      <c r="D55" s="9"/>
      <c r="E55" s="8"/>
      <c r="F55" s="9"/>
      <c r="G55" s="9"/>
      <c r="H55" s="9"/>
      <c r="I55" s="8"/>
      <c r="J55" s="9"/>
      <c r="K55" s="9"/>
      <c r="L55" s="9"/>
    </row>
    <row r="56" spans="2:12">
      <c r="B56" s="7"/>
      <c r="C56" s="7"/>
      <c r="D56" s="9"/>
      <c r="E56" s="8"/>
      <c r="F56" s="9"/>
      <c r="G56" s="9"/>
      <c r="H56" s="9"/>
      <c r="I56" s="8"/>
      <c r="J56" s="9"/>
      <c r="K56" s="9"/>
      <c r="L56" s="9"/>
    </row>
    <row r="59" spans="2:12" ht="15">
      <c r="B59" s="28" t="s">
        <v>54</v>
      </c>
      <c r="C59" s="28" t="s">
        <v>55</v>
      </c>
      <c r="D59" s="29">
        <v>43800</v>
      </c>
      <c r="E59" s="29">
        <v>43891</v>
      </c>
      <c r="F59" s="29">
        <v>43983</v>
      </c>
      <c r="G59" s="29">
        <v>44075</v>
      </c>
      <c r="H59" s="29">
        <v>44166</v>
      </c>
      <c r="I59" s="29">
        <v>44256</v>
      </c>
      <c r="J59" s="29">
        <v>44348</v>
      </c>
      <c r="K59" s="29">
        <v>44440</v>
      </c>
      <c r="L59" s="29">
        <v>44531</v>
      </c>
    </row>
    <row r="60" spans="2:12">
      <c r="B60" s="3" t="s">
        <v>56</v>
      </c>
      <c r="C60" s="3" t="s">
        <v>57</v>
      </c>
      <c r="D60" s="16"/>
      <c r="E60" s="16"/>
      <c r="F60" s="16"/>
      <c r="G60" s="17"/>
      <c r="H60" s="18"/>
      <c r="I60" s="16"/>
      <c r="J60" s="16"/>
      <c r="K60" s="16"/>
      <c r="L60" s="16"/>
    </row>
    <row r="61" spans="2:12">
      <c r="B61" s="7" t="s">
        <v>58</v>
      </c>
      <c r="C61" s="7" t="s">
        <v>59</v>
      </c>
      <c r="D61" s="16"/>
      <c r="E61" s="16"/>
      <c r="F61" s="16"/>
      <c r="G61" s="17"/>
      <c r="H61" s="18"/>
      <c r="I61" s="16"/>
      <c r="J61" s="16"/>
      <c r="K61" s="16"/>
      <c r="L61" s="16"/>
    </row>
    <row r="62" spans="2:12">
      <c r="B62" s="22" t="s">
        <v>60</v>
      </c>
      <c r="C62" s="22" t="s">
        <v>61</v>
      </c>
      <c r="D62" s="33">
        <v>11805</v>
      </c>
      <c r="E62" s="33">
        <v>33774</v>
      </c>
      <c r="F62" s="33">
        <v>68558</v>
      </c>
      <c r="G62" s="33">
        <v>130831</v>
      </c>
      <c r="H62" s="33">
        <v>23405</v>
      </c>
      <c r="I62" s="33">
        <v>36763</v>
      </c>
      <c r="J62" s="33">
        <v>95106</v>
      </c>
      <c r="K62" s="33">
        <v>55459</v>
      </c>
      <c r="L62" s="33">
        <v>87337</v>
      </c>
    </row>
    <row r="63" spans="2:12">
      <c r="B63" s="22" t="s">
        <v>62</v>
      </c>
      <c r="C63" s="22" t="s">
        <v>63</v>
      </c>
      <c r="D63" s="33">
        <v>124023</v>
      </c>
      <c r="E63" s="33">
        <v>117167</v>
      </c>
      <c r="F63" s="33">
        <v>143702</v>
      </c>
      <c r="G63" s="33">
        <v>133477</v>
      </c>
      <c r="H63" s="33">
        <v>130999</v>
      </c>
      <c r="I63" s="33">
        <v>121767</v>
      </c>
      <c r="J63" s="33">
        <v>127680</v>
      </c>
      <c r="K63" s="33">
        <v>152130</v>
      </c>
      <c r="L63" s="33">
        <v>171204</v>
      </c>
    </row>
    <row r="64" spans="2:12">
      <c r="B64" s="22" t="s">
        <v>64</v>
      </c>
      <c r="C64" s="22" t="s">
        <v>65</v>
      </c>
      <c r="D64" s="33">
        <v>490</v>
      </c>
      <c r="E64" s="33">
        <v>522</v>
      </c>
      <c r="F64" s="33">
        <v>620</v>
      </c>
      <c r="G64" s="33">
        <v>767</v>
      </c>
      <c r="H64" s="33">
        <v>856</v>
      </c>
      <c r="I64" s="33">
        <v>482</v>
      </c>
      <c r="J64" s="33">
        <v>478</v>
      </c>
      <c r="K64" s="33">
        <v>249</v>
      </c>
      <c r="L64" s="33">
        <v>272</v>
      </c>
    </row>
    <row r="65" spans="2:12">
      <c r="B65" s="22" t="s">
        <v>68</v>
      </c>
      <c r="C65" s="22" t="s">
        <v>69</v>
      </c>
      <c r="D65" s="33">
        <v>0</v>
      </c>
      <c r="E65" s="33">
        <v>0</v>
      </c>
      <c r="F65" s="33">
        <v>0</v>
      </c>
      <c r="G65" s="33">
        <v>14</v>
      </c>
      <c r="H65" s="33">
        <v>0</v>
      </c>
      <c r="I65" s="33">
        <v>14</v>
      </c>
      <c r="J65" s="33">
        <v>45</v>
      </c>
      <c r="K65" s="33">
        <v>43</v>
      </c>
      <c r="L65" s="33">
        <v>43</v>
      </c>
    </row>
    <row r="66" spans="2:12">
      <c r="B66" s="22" t="s">
        <v>66</v>
      </c>
      <c r="C66" s="22" t="s">
        <v>67</v>
      </c>
      <c r="D66" s="33">
        <v>16445</v>
      </c>
      <c r="E66" s="33">
        <v>16203</v>
      </c>
      <c r="F66" s="33">
        <v>17609</v>
      </c>
      <c r="G66" s="33">
        <v>18106</v>
      </c>
      <c r="H66" s="33">
        <v>15630</v>
      </c>
      <c r="I66" s="33">
        <v>14887</v>
      </c>
      <c r="J66" s="33">
        <v>14107</v>
      </c>
      <c r="K66" s="33">
        <v>13673</v>
      </c>
      <c r="L66" s="33">
        <v>16655</v>
      </c>
    </row>
    <row r="67" spans="2:12">
      <c r="B67" s="22" t="s">
        <v>128</v>
      </c>
      <c r="C67" s="22" t="s">
        <v>129</v>
      </c>
      <c r="D67" s="33">
        <v>744</v>
      </c>
      <c r="E67" s="33">
        <v>1229</v>
      </c>
      <c r="F67" s="33">
        <v>3273</v>
      </c>
      <c r="G67" s="33">
        <v>2200</v>
      </c>
      <c r="H67" s="33">
        <v>1220</v>
      </c>
      <c r="I67" s="33">
        <v>2720</v>
      </c>
      <c r="J67" s="33">
        <v>4209</v>
      </c>
      <c r="K67" s="33">
        <v>6246</v>
      </c>
      <c r="L67" s="33">
        <v>1765</v>
      </c>
    </row>
    <row r="68" spans="2:12" ht="15">
      <c r="B68" s="23" t="s">
        <v>70</v>
      </c>
      <c r="C68" s="23" t="s">
        <v>71</v>
      </c>
      <c r="D68" s="15">
        <f>+SUM(D62:D67)</f>
        <v>153507</v>
      </c>
      <c r="E68" s="15">
        <f t="shared" ref="E68:L68" si="22">+SUM(E62:E67)</f>
        <v>168895</v>
      </c>
      <c r="F68" s="15">
        <f t="shared" si="22"/>
        <v>233762</v>
      </c>
      <c r="G68" s="15">
        <f t="shared" si="22"/>
        <v>285395</v>
      </c>
      <c r="H68" s="15">
        <f t="shared" si="22"/>
        <v>172110</v>
      </c>
      <c r="I68" s="15">
        <f t="shared" si="22"/>
        <v>176633</v>
      </c>
      <c r="J68" s="15">
        <f t="shared" si="22"/>
        <v>241625</v>
      </c>
      <c r="K68" s="15">
        <f t="shared" si="22"/>
        <v>227800</v>
      </c>
      <c r="L68" s="15">
        <f t="shared" si="22"/>
        <v>277276</v>
      </c>
    </row>
    <row r="69" spans="2:12">
      <c r="B69" s="7" t="s">
        <v>72</v>
      </c>
      <c r="C69" s="7" t="s">
        <v>73</v>
      </c>
      <c r="D69" s="17"/>
      <c r="E69" s="17"/>
      <c r="F69" s="17"/>
      <c r="G69" s="17"/>
      <c r="H69" s="17"/>
      <c r="I69" s="17"/>
      <c r="J69" s="17"/>
      <c r="K69" s="17"/>
      <c r="L69" s="17"/>
    </row>
    <row r="70" spans="2:12">
      <c r="B70" s="22" t="s">
        <v>62</v>
      </c>
      <c r="C70" s="22" t="s">
        <v>76</v>
      </c>
      <c r="D70" s="33">
        <v>31291</v>
      </c>
      <c r="E70" s="33">
        <v>30930</v>
      </c>
      <c r="F70" s="33">
        <v>27671</v>
      </c>
      <c r="G70" s="33">
        <v>32639</v>
      </c>
      <c r="H70" s="33">
        <v>32790</v>
      </c>
      <c r="I70" s="33">
        <v>30682</v>
      </c>
      <c r="J70" s="33">
        <v>32991</v>
      </c>
      <c r="K70" s="33">
        <v>31525</v>
      </c>
      <c r="L70" s="33">
        <v>34608</v>
      </c>
    </row>
    <row r="71" spans="2:12">
      <c r="B71" s="22" t="s">
        <v>64</v>
      </c>
      <c r="C71" s="22" t="s">
        <v>65</v>
      </c>
      <c r="D71" s="33">
        <v>540</v>
      </c>
      <c r="E71" s="33">
        <v>472</v>
      </c>
      <c r="F71" s="33">
        <v>402</v>
      </c>
      <c r="G71" s="33">
        <v>333</v>
      </c>
      <c r="H71" s="33">
        <v>49</v>
      </c>
      <c r="I71" s="33">
        <v>35</v>
      </c>
      <c r="J71" s="33">
        <v>22</v>
      </c>
      <c r="K71" s="33">
        <v>9</v>
      </c>
      <c r="L71" s="33">
        <v>407</v>
      </c>
    </row>
    <row r="72" spans="2:12">
      <c r="B72" s="30" t="s">
        <v>130</v>
      </c>
      <c r="C72" s="22" t="s">
        <v>131</v>
      </c>
      <c r="D72" s="33">
        <v>10279</v>
      </c>
      <c r="E72" s="33">
        <v>11421</v>
      </c>
      <c r="F72" s="33">
        <v>11310</v>
      </c>
      <c r="G72" s="33">
        <v>11195</v>
      </c>
      <c r="H72" s="33">
        <v>11754</v>
      </c>
      <c r="I72" s="33">
        <v>11726</v>
      </c>
      <c r="J72" s="33">
        <v>7632</v>
      </c>
      <c r="K72" s="33">
        <v>6780</v>
      </c>
      <c r="L72" s="33">
        <v>8257</v>
      </c>
    </row>
    <row r="73" spans="2:12">
      <c r="B73" s="22" t="s">
        <v>74</v>
      </c>
      <c r="C73" s="22" t="s">
        <v>75</v>
      </c>
      <c r="D73" s="33">
        <v>9878</v>
      </c>
      <c r="E73" s="33">
        <v>9204</v>
      </c>
      <c r="F73" s="33">
        <v>8533</v>
      </c>
      <c r="G73" s="33">
        <v>7955</v>
      </c>
      <c r="H73" s="33">
        <v>7112</v>
      </c>
      <c r="I73" s="33">
        <v>6558</v>
      </c>
      <c r="J73" s="33">
        <v>5878</v>
      </c>
      <c r="K73" s="33">
        <v>8501</v>
      </c>
      <c r="L73" s="33">
        <v>10365</v>
      </c>
    </row>
    <row r="74" spans="2:12">
      <c r="B74" s="22" t="s">
        <v>208</v>
      </c>
      <c r="C74" s="22" t="s">
        <v>77</v>
      </c>
      <c r="D74" s="33">
        <v>823784</v>
      </c>
      <c r="E74" s="33">
        <v>841369</v>
      </c>
      <c r="F74" s="33">
        <v>836337</v>
      </c>
      <c r="G74" s="33">
        <v>846714</v>
      </c>
      <c r="H74" s="33">
        <v>861484</v>
      </c>
      <c r="I74" s="33">
        <v>882786</v>
      </c>
      <c r="J74" s="33">
        <v>906466</v>
      </c>
      <c r="K74" s="33">
        <v>933978</v>
      </c>
      <c r="L74" s="33">
        <v>975405</v>
      </c>
    </row>
    <row r="75" spans="2:12">
      <c r="B75" s="22" t="s">
        <v>78</v>
      </c>
      <c r="C75" s="22" t="s">
        <v>79</v>
      </c>
      <c r="D75" s="33">
        <v>135</v>
      </c>
      <c r="E75" s="33">
        <v>175</v>
      </c>
      <c r="F75" s="33">
        <v>205</v>
      </c>
      <c r="G75" s="33">
        <v>227</v>
      </c>
      <c r="H75" s="33">
        <v>277</v>
      </c>
      <c r="I75" s="33">
        <v>311</v>
      </c>
      <c r="J75" s="33">
        <v>312</v>
      </c>
      <c r="K75" s="33">
        <v>335</v>
      </c>
      <c r="L75" s="33">
        <v>517</v>
      </c>
    </row>
    <row r="76" spans="2:12" ht="15">
      <c r="B76" s="23" t="s">
        <v>80</v>
      </c>
      <c r="C76" s="23" t="s">
        <v>81</v>
      </c>
      <c r="D76" s="15">
        <f>+SUM(D70:D75)</f>
        <v>875907</v>
      </c>
      <c r="E76" s="15">
        <f t="shared" ref="E76:J76" si="23">+SUM(E70:E75)</f>
        <v>893571</v>
      </c>
      <c r="F76" s="15">
        <f t="shared" si="23"/>
        <v>884458</v>
      </c>
      <c r="G76" s="15">
        <f t="shared" si="23"/>
        <v>899063</v>
      </c>
      <c r="H76" s="15">
        <f t="shared" si="23"/>
        <v>913466</v>
      </c>
      <c r="I76" s="15">
        <f t="shared" si="23"/>
        <v>932098</v>
      </c>
      <c r="J76" s="15">
        <f t="shared" si="23"/>
        <v>953301</v>
      </c>
      <c r="K76" s="15">
        <f>+SUM(K70:K75)</f>
        <v>981128</v>
      </c>
      <c r="L76" s="15">
        <f>+SUM(L70:L75)</f>
        <v>1029559</v>
      </c>
    </row>
    <row r="77" spans="2:12" ht="15">
      <c r="B77" s="12" t="s">
        <v>82</v>
      </c>
      <c r="C77" s="12" t="s">
        <v>83</v>
      </c>
      <c r="D77" s="20">
        <f>+D76+D68</f>
        <v>1029414</v>
      </c>
      <c r="E77" s="20">
        <f t="shared" ref="E77:J77" si="24">+E76+E68</f>
        <v>1062466</v>
      </c>
      <c r="F77" s="20">
        <f t="shared" si="24"/>
        <v>1118220</v>
      </c>
      <c r="G77" s="20">
        <f t="shared" si="24"/>
        <v>1184458</v>
      </c>
      <c r="H77" s="20">
        <f t="shared" si="24"/>
        <v>1085576</v>
      </c>
      <c r="I77" s="20">
        <f t="shared" si="24"/>
        <v>1108731</v>
      </c>
      <c r="J77" s="20">
        <f t="shared" si="24"/>
        <v>1194926</v>
      </c>
      <c r="K77" s="20">
        <f>+K76+K68</f>
        <v>1208928</v>
      </c>
      <c r="L77" s="20">
        <f>+L76+L68</f>
        <v>1306835</v>
      </c>
    </row>
    <row r="78" spans="2:12">
      <c r="B78" s="3" t="s">
        <v>84</v>
      </c>
      <c r="C78" s="3" t="s">
        <v>85</v>
      </c>
      <c r="D78" s="21"/>
      <c r="E78" s="21"/>
      <c r="F78" s="21"/>
      <c r="G78" s="21"/>
      <c r="H78" s="21"/>
      <c r="I78" s="21"/>
      <c r="J78" s="21"/>
      <c r="K78" s="21"/>
      <c r="L78" s="21"/>
    </row>
    <row r="79" spans="2:12">
      <c r="B79" s="7" t="s">
        <v>86</v>
      </c>
      <c r="C79" s="7" t="s">
        <v>87</v>
      </c>
      <c r="D79" s="18"/>
      <c r="E79" s="18"/>
      <c r="F79" s="18"/>
      <c r="G79" s="18"/>
      <c r="H79" s="18"/>
      <c r="I79" s="18"/>
      <c r="J79" s="18"/>
      <c r="K79" s="18"/>
      <c r="L79" s="18"/>
    </row>
    <row r="80" spans="2:12">
      <c r="B80" s="22" t="s">
        <v>132</v>
      </c>
      <c r="C80" s="22" t="s">
        <v>133</v>
      </c>
      <c r="D80" s="33">
        <v>33369</v>
      </c>
      <c r="E80" s="33">
        <v>60417</v>
      </c>
      <c r="F80" s="33">
        <v>135046</v>
      </c>
      <c r="G80" s="33">
        <v>81253</v>
      </c>
      <c r="H80" s="33">
        <v>34085</v>
      </c>
      <c r="I80" s="33">
        <v>37639</v>
      </c>
      <c r="J80" s="33">
        <v>93820</v>
      </c>
      <c r="K80" s="33">
        <v>52608</v>
      </c>
      <c r="L80" s="33">
        <v>7020</v>
      </c>
    </row>
    <row r="81" spans="2:12">
      <c r="B81" s="22" t="s">
        <v>88</v>
      </c>
      <c r="C81" s="22" t="s">
        <v>89</v>
      </c>
      <c r="D81" s="33">
        <v>77352</v>
      </c>
      <c r="E81" s="33">
        <v>76559</v>
      </c>
      <c r="F81" s="33">
        <v>85844</v>
      </c>
      <c r="G81" s="33">
        <v>105852</v>
      </c>
      <c r="H81" s="33">
        <v>96508</v>
      </c>
      <c r="I81" s="33">
        <v>92718</v>
      </c>
      <c r="J81" s="33">
        <v>91953</v>
      </c>
      <c r="K81" s="33">
        <v>98935</v>
      </c>
      <c r="L81" s="33">
        <v>106128</v>
      </c>
    </row>
    <row r="82" spans="2:12">
      <c r="B82" s="22" t="s">
        <v>92</v>
      </c>
      <c r="C82" s="22" t="s">
        <v>93</v>
      </c>
      <c r="D82" s="33">
        <v>0</v>
      </c>
      <c r="E82" s="33">
        <v>71853</v>
      </c>
      <c r="F82" s="33">
        <v>71852</v>
      </c>
      <c r="G82" s="33">
        <v>71852</v>
      </c>
      <c r="H82" s="33">
        <v>0</v>
      </c>
      <c r="I82" s="33">
        <v>64181</v>
      </c>
      <c r="J82" s="33">
        <v>64181</v>
      </c>
      <c r="K82" s="33">
        <v>0</v>
      </c>
      <c r="L82" s="33">
        <v>0</v>
      </c>
    </row>
    <row r="83" spans="2:12">
      <c r="B83" s="22" t="s">
        <v>90</v>
      </c>
      <c r="C83" s="22" t="s">
        <v>91</v>
      </c>
      <c r="D83" s="33">
        <v>2692</v>
      </c>
      <c r="E83" s="33">
        <v>2710</v>
      </c>
      <c r="F83" s="33">
        <v>2733</v>
      </c>
      <c r="G83" s="33">
        <v>2785</v>
      </c>
      <c r="H83" s="33">
        <v>2660</v>
      </c>
      <c r="I83" s="33">
        <v>2544</v>
      </c>
      <c r="J83" s="33">
        <v>2344</v>
      </c>
      <c r="K83" s="33">
        <v>1992</v>
      </c>
      <c r="L83" s="33">
        <v>1189</v>
      </c>
    </row>
    <row r="84" spans="2:12">
      <c r="B84" s="22" t="s">
        <v>96</v>
      </c>
      <c r="C84" s="22" t="s">
        <v>97</v>
      </c>
      <c r="D84" s="33">
        <v>9257</v>
      </c>
      <c r="E84" s="33">
        <v>4212</v>
      </c>
      <c r="F84" s="33">
        <v>4988</v>
      </c>
      <c r="G84" s="33">
        <v>6512</v>
      </c>
      <c r="H84" s="33">
        <v>7427</v>
      </c>
      <c r="I84" s="33">
        <v>4567</v>
      </c>
      <c r="J84" s="33">
        <v>6228</v>
      </c>
      <c r="K84" s="33">
        <v>8193</v>
      </c>
      <c r="L84" s="33">
        <v>10713</v>
      </c>
    </row>
    <row r="85" spans="2:12">
      <c r="B85" s="22" t="s">
        <v>101</v>
      </c>
      <c r="C85" s="22" t="s">
        <v>102</v>
      </c>
      <c r="D85" s="33">
        <v>3460</v>
      </c>
      <c r="E85" s="33">
        <v>1507</v>
      </c>
      <c r="F85" s="33">
        <v>1619</v>
      </c>
      <c r="G85" s="33">
        <v>3665</v>
      </c>
      <c r="H85" s="33">
        <v>2739</v>
      </c>
      <c r="I85" s="33">
        <v>2667</v>
      </c>
      <c r="J85" s="33">
        <v>6681</v>
      </c>
      <c r="K85" s="33">
        <v>9799</v>
      </c>
      <c r="L85" s="33">
        <v>12876</v>
      </c>
    </row>
    <row r="86" spans="2:12">
      <c r="B86" s="22" t="s">
        <v>94</v>
      </c>
      <c r="C86" s="22" t="s">
        <v>95</v>
      </c>
      <c r="D86" s="33">
        <v>5366</v>
      </c>
      <c r="E86" s="33">
        <v>12843</v>
      </c>
      <c r="F86" s="33">
        <v>11165</v>
      </c>
      <c r="G86" s="33">
        <v>14045</v>
      </c>
      <c r="H86" s="33">
        <v>11431</v>
      </c>
      <c r="I86" s="33">
        <v>20352</v>
      </c>
      <c r="J86" s="33">
        <v>30257</v>
      </c>
      <c r="K86" s="33">
        <v>48904</v>
      </c>
      <c r="L86" s="33">
        <v>37950</v>
      </c>
    </row>
    <row r="87" spans="2:12">
      <c r="B87" s="22" t="s">
        <v>99</v>
      </c>
      <c r="C87" s="22" t="s">
        <v>100</v>
      </c>
      <c r="D87" s="33">
        <v>9948</v>
      </c>
      <c r="E87" s="33">
        <v>8114</v>
      </c>
      <c r="F87" s="33">
        <v>7234</v>
      </c>
      <c r="G87" s="33">
        <v>6499</v>
      </c>
      <c r="H87" s="33">
        <v>5590</v>
      </c>
      <c r="I87" s="33">
        <v>4737</v>
      </c>
      <c r="J87" s="33">
        <v>4156</v>
      </c>
      <c r="K87" s="33">
        <v>4746</v>
      </c>
      <c r="L87" s="33">
        <v>5690</v>
      </c>
    </row>
    <row r="88" spans="2:12" ht="15">
      <c r="B88" s="23" t="s">
        <v>103</v>
      </c>
      <c r="C88" s="23" t="s">
        <v>104</v>
      </c>
      <c r="D88" s="15">
        <f>+SUM(D80:D87)</f>
        <v>141444</v>
      </c>
      <c r="E88" s="15">
        <f t="shared" ref="E88:L88" si="25">+SUM(E80:E87)</f>
        <v>238215</v>
      </c>
      <c r="F88" s="15">
        <f t="shared" si="25"/>
        <v>320481</v>
      </c>
      <c r="G88" s="15">
        <f t="shared" si="25"/>
        <v>292463</v>
      </c>
      <c r="H88" s="15">
        <f t="shared" si="25"/>
        <v>160440</v>
      </c>
      <c r="I88" s="15">
        <f t="shared" si="25"/>
        <v>229405</v>
      </c>
      <c r="J88" s="15">
        <f t="shared" si="25"/>
        <v>299620</v>
      </c>
      <c r="K88" s="15">
        <f t="shared" si="25"/>
        <v>225177</v>
      </c>
      <c r="L88" s="15">
        <f t="shared" si="25"/>
        <v>181566</v>
      </c>
    </row>
    <row r="89" spans="2:12">
      <c r="B89" s="7" t="s">
        <v>105</v>
      </c>
      <c r="C89" s="7" t="s">
        <v>106</v>
      </c>
      <c r="D89" s="18"/>
      <c r="E89" s="18"/>
      <c r="F89" s="18"/>
      <c r="G89" s="18"/>
      <c r="H89" s="18"/>
      <c r="I89" s="18"/>
      <c r="J89" s="18"/>
      <c r="K89" s="18"/>
      <c r="L89" s="18"/>
    </row>
    <row r="90" spans="2:12">
      <c r="B90" s="22" t="s">
        <v>132</v>
      </c>
      <c r="C90" s="22" t="s">
        <v>133</v>
      </c>
      <c r="D90" s="33">
        <v>523093</v>
      </c>
      <c r="E90" s="33">
        <v>517378</v>
      </c>
      <c r="F90" s="33">
        <v>472894</v>
      </c>
      <c r="G90" s="33">
        <v>548589</v>
      </c>
      <c r="H90" s="33">
        <v>557630</v>
      </c>
      <c r="I90" s="33">
        <v>562061</v>
      </c>
      <c r="J90" s="33">
        <v>558425</v>
      </c>
      <c r="K90" s="33">
        <v>631864</v>
      </c>
      <c r="L90" s="33">
        <v>731493</v>
      </c>
    </row>
    <row r="91" spans="2:12">
      <c r="B91" s="22" t="s">
        <v>88</v>
      </c>
      <c r="C91" s="22" t="s">
        <v>107</v>
      </c>
      <c r="D91" s="33">
        <v>5627</v>
      </c>
      <c r="E91" s="33">
        <v>5704</v>
      </c>
      <c r="F91" s="33">
        <v>5704</v>
      </c>
      <c r="G91" s="33">
        <v>5692</v>
      </c>
      <c r="H91" s="33">
        <v>5746</v>
      </c>
      <c r="I91" s="33">
        <v>5746</v>
      </c>
      <c r="J91" s="33">
        <v>5293</v>
      </c>
      <c r="K91" s="33">
        <v>5323</v>
      </c>
      <c r="L91" s="33">
        <v>5391</v>
      </c>
    </row>
    <row r="92" spans="2:12">
      <c r="B92" s="22" t="s">
        <v>90</v>
      </c>
      <c r="C92" s="22" t="s">
        <v>91</v>
      </c>
      <c r="D92" s="33">
        <v>8060</v>
      </c>
      <c r="E92" s="33">
        <v>7398</v>
      </c>
      <c r="F92" s="33">
        <v>7053</v>
      </c>
      <c r="G92" s="33">
        <v>6246</v>
      </c>
      <c r="H92" s="33">
        <v>4758</v>
      </c>
      <c r="I92" s="33">
        <v>4107</v>
      </c>
      <c r="J92" s="33">
        <v>3638</v>
      </c>
      <c r="K92" s="33">
        <v>6684</v>
      </c>
      <c r="L92" s="33">
        <v>9219</v>
      </c>
    </row>
    <row r="93" spans="2:12">
      <c r="B93" s="22" t="s">
        <v>98</v>
      </c>
      <c r="C93" s="22" t="s">
        <v>109</v>
      </c>
      <c r="D93" s="33">
        <v>9254</v>
      </c>
      <c r="E93" s="33">
        <v>9204</v>
      </c>
      <c r="F93" s="33">
        <v>8992</v>
      </c>
      <c r="G93" s="33">
        <v>8599</v>
      </c>
      <c r="H93" s="33">
        <v>9392</v>
      </c>
      <c r="I93" s="33">
        <v>6895</v>
      </c>
      <c r="J93" s="33">
        <v>6971</v>
      </c>
      <c r="K93" s="33">
        <v>6844</v>
      </c>
      <c r="L93" s="33">
        <v>7312</v>
      </c>
    </row>
    <row r="94" spans="2:12">
      <c r="B94" s="22" t="s">
        <v>110</v>
      </c>
      <c r="C94" s="22" t="s">
        <v>111</v>
      </c>
      <c r="D94" s="33">
        <v>6914</v>
      </c>
      <c r="E94" s="33">
        <v>5978</v>
      </c>
      <c r="F94" s="33">
        <v>7281</v>
      </c>
      <c r="G94" s="33">
        <v>8400</v>
      </c>
      <c r="H94" s="33">
        <v>12307</v>
      </c>
      <c r="I94" s="33">
        <v>12197</v>
      </c>
      <c r="J94" s="33">
        <v>10892</v>
      </c>
      <c r="K94" s="33">
        <v>6903</v>
      </c>
      <c r="L94" s="33">
        <v>13415</v>
      </c>
    </row>
    <row r="95" spans="2:12" ht="15">
      <c r="B95" s="23" t="s">
        <v>112</v>
      </c>
      <c r="C95" s="23" t="s">
        <v>113</v>
      </c>
      <c r="D95" s="15">
        <f>+SUM(D90:D94)</f>
        <v>552948</v>
      </c>
      <c r="E95" s="15">
        <f t="shared" ref="E95:J95" si="26">+SUM(E90:E94)</f>
        <v>545662</v>
      </c>
      <c r="F95" s="15">
        <f t="shared" si="26"/>
        <v>501924</v>
      </c>
      <c r="G95" s="15">
        <f t="shared" si="26"/>
        <v>577526</v>
      </c>
      <c r="H95" s="15">
        <f t="shared" si="26"/>
        <v>589833</v>
      </c>
      <c r="I95" s="15">
        <f t="shared" si="26"/>
        <v>591006</v>
      </c>
      <c r="J95" s="15">
        <f t="shared" si="26"/>
        <v>585219</v>
      </c>
      <c r="K95" s="15">
        <f>+SUM(K90:K94)</f>
        <v>657618</v>
      </c>
      <c r="L95" s="15">
        <f>+SUM(L90:L94)</f>
        <v>766830</v>
      </c>
    </row>
    <row r="96" spans="2:12" ht="15">
      <c r="B96" s="23" t="s">
        <v>114</v>
      </c>
      <c r="C96" s="23" t="s">
        <v>115</v>
      </c>
      <c r="D96" s="24">
        <f>+D95+D88</f>
        <v>694392</v>
      </c>
      <c r="E96" s="24">
        <f t="shared" ref="E96:J96" si="27">+E95+E88</f>
        <v>783877</v>
      </c>
      <c r="F96" s="24">
        <f t="shared" si="27"/>
        <v>822405</v>
      </c>
      <c r="G96" s="24">
        <f t="shared" si="27"/>
        <v>869989</v>
      </c>
      <c r="H96" s="24">
        <f t="shared" si="27"/>
        <v>750273</v>
      </c>
      <c r="I96" s="24">
        <f t="shared" si="27"/>
        <v>820411</v>
      </c>
      <c r="J96" s="24">
        <f t="shared" si="27"/>
        <v>884839</v>
      </c>
      <c r="K96" s="24">
        <f>+K95+K88</f>
        <v>882795</v>
      </c>
      <c r="L96" s="24">
        <f>+L95+L88</f>
        <v>948396</v>
      </c>
    </row>
    <row r="97" spans="2:12">
      <c r="B97" s="7" t="s">
        <v>116</v>
      </c>
      <c r="C97" s="7" t="s">
        <v>117</v>
      </c>
      <c r="D97" s="21"/>
      <c r="E97" s="21"/>
      <c r="F97" s="21"/>
      <c r="G97" s="21"/>
      <c r="H97" s="21"/>
    </row>
    <row r="98" spans="2:12">
      <c r="B98" s="22" t="s">
        <v>118</v>
      </c>
      <c r="C98" s="22" t="s">
        <v>119</v>
      </c>
      <c r="D98" s="33">
        <v>224804</v>
      </c>
      <c r="E98" s="33">
        <v>224804</v>
      </c>
      <c r="F98" s="33">
        <v>224804</v>
      </c>
      <c r="G98" s="33">
        <v>224804</v>
      </c>
      <c r="H98" s="33">
        <v>224804</v>
      </c>
      <c r="I98" s="33">
        <v>224804</v>
      </c>
      <c r="J98" s="33">
        <v>224804</v>
      </c>
      <c r="K98" s="33">
        <v>224804</v>
      </c>
      <c r="L98" s="33">
        <v>224804</v>
      </c>
    </row>
    <row r="99" spans="2:12">
      <c r="B99" s="22" t="s">
        <v>120</v>
      </c>
      <c r="C99" s="22" t="s">
        <v>121</v>
      </c>
      <c r="D99" s="33">
        <v>33603</v>
      </c>
      <c r="E99" s="33">
        <v>41869</v>
      </c>
      <c r="F99" s="33">
        <v>41869</v>
      </c>
      <c r="G99" s="33">
        <v>41869</v>
      </c>
      <c r="H99" s="33">
        <v>41869</v>
      </c>
      <c r="I99" s="33">
        <v>44961</v>
      </c>
      <c r="J99" s="33">
        <v>44961</v>
      </c>
      <c r="K99" s="33">
        <v>44961</v>
      </c>
      <c r="L99" s="33">
        <v>44961</v>
      </c>
    </row>
    <row r="100" spans="2:12">
      <c r="B100" s="22" t="s">
        <v>134</v>
      </c>
      <c r="C100" s="22" t="s">
        <v>135</v>
      </c>
      <c r="D100" s="33">
        <v>-6218</v>
      </c>
      <c r="E100" s="33">
        <v>-7551</v>
      </c>
      <c r="F100" s="33">
        <v>-3999</v>
      </c>
      <c r="G100" s="33">
        <v>-3056</v>
      </c>
      <c r="H100" s="33">
        <v>-1086</v>
      </c>
      <c r="I100" s="33">
        <v>-1004</v>
      </c>
      <c r="J100" s="33">
        <v>-4237</v>
      </c>
      <c r="K100" s="33">
        <v>-11478</v>
      </c>
      <c r="L100" s="33">
        <v>-7195</v>
      </c>
    </row>
    <row r="101" spans="2:12">
      <c r="B101" s="22" t="s">
        <v>122</v>
      </c>
      <c r="C101" s="22" t="s">
        <v>123</v>
      </c>
      <c r="D101" s="33">
        <v>82833</v>
      </c>
      <c r="E101" s="33">
        <v>19467</v>
      </c>
      <c r="F101" s="33">
        <v>33141</v>
      </c>
      <c r="G101" s="33">
        <v>50852</v>
      </c>
      <c r="H101" s="33">
        <v>69716</v>
      </c>
      <c r="I101" s="33">
        <v>19559</v>
      </c>
      <c r="J101" s="33">
        <v>44559</v>
      </c>
      <c r="K101" s="33">
        <v>67846</v>
      </c>
      <c r="L101" s="33">
        <v>95869</v>
      </c>
    </row>
    <row r="102" spans="2:12" ht="15">
      <c r="B102" s="23" t="s">
        <v>124</v>
      </c>
      <c r="C102" s="23" t="s">
        <v>125</v>
      </c>
      <c r="D102" s="15">
        <f>+SUM(D97:D101)</f>
        <v>335022</v>
      </c>
      <c r="E102" s="15">
        <f t="shared" ref="E102:J102" si="28">+SUM(E97:E101)</f>
        <v>278589</v>
      </c>
      <c r="F102" s="15">
        <f t="shared" si="28"/>
        <v>295815</v>
      </c>
      <c r="G102" s="15">
        <f t="shared" si="28"/>
        <v>314469</v>
      </c>
      <c r="H102" s="15">
        <f t="shared" si="28"/>
        <v>335303</v>
      </c>
      <c r="I102" s="15">
        <f t="shared" si="28"/>
        <v>288320</v>
      </c>
      <c r="J102" s="15">
        <f t="shared" si="28"/>
        <v>310087</v>
      </c>
      <c r="K102" s="15">
        <f>+SUM(K97:K101)</f>
        <v>326133</v>
      </c>
      <c r="L102" s="15">
        <f>+SUM(L97:L101)</f>
        <v>358439</v>
      </c>
    </row>
    <row r="103" spans="2:12" ht="15">
      <c r="B103" s="12" t="s">
        <v>126</v>
      </c>
      <c r="C103" s="12" t="s">
        <v>127</v>
      </c>
      <c r="D103" s="24">
        <f>+D102+D96</f>
        <v>1029414</v>
      </c>
      <c r="E103" s="24">
        <f t="shared" ref="E103:J103" si="29">+E102+E96</f>
        <v>1062466</v>
      </c>
      <c r="F103" s="24">
        <f t="shared" si="29"/>
        <v>1118220</v>
      </c>
      <c r="G103" s="24">
        <f t="shared" si="29"/>
        <v>1184458</v>
      </c>
      <c r="H103" s="24">
        <f t="shared" si="29"/>
        <v>1085576</v>
      </c>
      <c r="I103" s="24">
        <f t="shared" si="29"/>
        <v>1108731</v>
      </c>
      <c r="J103" s="24">
        <f t="shared" si="29"/>
        <v>1194926</v>
      </c>
      <c r="K103" s="24">
        <f>+K102+K96</f>
        <v>1208928</v>
      </c>
      <c r="L103" s="24">
        <f>+L102+L96</f>
        <v>1306835</v>
      </c>
    </row>
    <row r="104" spans="2:12">
      <c r="B104" s="22"/>
      <c r="C104" s="22"/>
      <c r="D104" s="18"/>
      <c r="E104" s="18"/>
      <c r="F104" s="18"/>
      <c r="G104" s="18"/>
      <c r="H104" s="18"/>
      <c r="I104" s="18"/>
      <c r="J104" s="18"/>
      <c r="K104" s="18"/>
      <c r="L104" s="18"/>
    </row>
    <row r="105" spans="2:12">
      <c r="B105" s="22"/>
      <c r="C105" s="22"/>
      <c r="D105" s="18"/>
      <c r="E105" s="18"/>
      <c r="F105" s="18"/>
      <c r="G105" s="18"/>
      <c r="H105" s="18"/>
      <c r="I105" s="18"/>
      <c r="J105" s="18"/>
      <c r="K105" s="18"/>
      <c r="L105" s="18"/>
    </row>
    <row r="106" spans="2:12">
      <c r="B106" s="22"/>
      <c r="C106" s="22"/>
      <c r="D106" s="18"/>
      <c r="E106" s="18"/>
      <c r="F106" s="18"/>
      <c r="G106" s="18"/>
      <c r="H106" s="18"/>
      <c r="I106" s="18"/>
      <c r="J106" s="18"/>
      <c r="K106" s="18"/>
      <c r="L106" s="18"/>
    </row>
    <row r="107" spans="2:12">
      <c r="B107" s="22"/>
      <c r="C107" s="22"/>
      <c r="D107" s="18"/>
      <c r="E107" s="18"/>
      <c r="F107" s="18"/>
      <c r="G107" s="18"/>
      <c r="H107" s="18"/>
      <c r="I107" s="18"/>
      <c r="J107" s="18"/>
      <c r="K107" s="18"/>
      <c r="L107" s="18"/>
    </row>
    <row r="108" spans="2:12" ht="15">
      <c r="B108" s="5" t="s">
        <v>136</v>
      </c>
      <c r="C108" s="5" t="s">
        <v>137</v>
      </c>
      <c r="D108" s="29">
        <v>43800</v>
      </c>
      <c r="E108" s="29">
        <v>43891</v>
      </c>
      <c r="F108" s="29">
        <v>43983</v>
      </c>
      <c r="G108" s="29">
        <v>44075</v>
      </c>
      <c r="H108" s="29">
        <v>44166</v>
      </c>
      <c r="I108" s="29">
        <v>44256</v>
      </c>
      <c r="J108" s="29">
        <v>44348</v>
      </c>
      <c r="K108" s="29">
        <v>44440</v>
      </c>
      <c r="L108" s="29">
        <v>44531</v>
      </c>
    </row>
    <row r="109" spans="2:12">
      <c r="B109" s="3" t="s">
        <v>138</v>
      </c>
      <c r="C109" s="3" t="s">
        <v>139</v>
      </c>
      <c r="D109" s="21"/>
      <c r="E109" s="21"/>
      <c r="F109" s="21"/>
      <c r="G109" s="21"/>
      <c r="H109" s="21"/>
    </row>
    <row r="110" spans="2:12">
      <c r="B110" s="7" t="s">
        <v>140</v>
      </c>
      <c r="C110" s="7" t="s">
        <v>141</v>
      </c>
      <c r="D110" s="18">
        <v>82659</v>
      </c>
      <c r="E110" s="18">
        <v>19294</v>
      </c>
      <c r="F110" s="18">
        <v>32967</v>
      </c>
      <c r="G110" s="18">
        <v>50678</v>
      </c>
      <c r="H110" s="18">
        <v>69542</v>
      </c>
      <c r="I110" s="18">
        <v>19385</v>
      </c>
      <c r="J110" s="18">
        <v>44385</v>
      </c>
      <c r="K110" s="18">
        <v>67672</v>
      </c>
      <c r="L110" s="18">
        <v>95695</v>
      </c>
    </row>
    <row r="111" spans="2:12">
      <c r="B111" s="7" t="s">
        <v>142</v>
      </c>
      <c r="C111" s="7" t="s">
        <v>143</v>
      </c>
      <c r="D111" s="18"/>
      <c r="E111" s="18"/>
      <c r="F111" s="18"/>
      <c r="G111" s="18"/>
      <c r="H111" s="18"/>
      <c r="I111" s="18"/>
      <c r="J111" s="18"/>
      <c r="K111" s="18"/>
      <c r="L111" s="18"/>
    </row>
    <row r="112" spans="2:12">
      <c r="B112" s="22" t="s">
        <v>144</v>
      </c>
      <c r="C112" s="22" t="s">
        <v>145</v>
      </c>
      <c r="D112" s="18">
        <v>35768</v>
      </c>
      <c r="E112" s="18">
        <v>6618</v>
      </c>
      <c r="F112" s="18">
        <v>12238</v>
      </c>
      <c r="G112" s="18">
        <v>20752</v>
      </c>
      <c r="H112" s="18">
        <v>28868</v>
      </c>
      <c r="I112" s="18">
        <v>8859</v>
      </c>
      <c r="J112" s="18">
        <v>19435</v>
      </c>
      <c r="K112" s="18">
        <v>29538</v>
      </c>
      <c r="L112" s="18">
        <v>42719</v>
      </c>
    </row>
    <row r="113" spans="2:12">
      <c r="B113" s="22" t="s">
        <v>146</v>
      </c>
      <c r="C113" s="22" t="s">
        <v>46</v>
      </c>
      <c r="D113" s="18">
        <v>22802</v>
      </c>
      <c r="E113" s="18">
        <v>6396</v>
      </c>
      <c r="F113" s="18">
        <v>13443</v>
      </c>
      <c r="G113" s="18">
        <v>19785</v>
      </c>
      <c r="H113" s="18">
        <v>26164</v>
      </c>
      <c r="I113" s="18">
        <v>6617</v>
      </c>
      <c r="J113" s="18">
        <v>12365</v>
      </c>
      <c r="K113" s="18">
        <v>18716</v>
      </c>
      <c r="L113" s="18">
        <v>25222</v>
      </c>
    </row>
    <row r="114" spans="2:12">
      <c r="B114" s="22" t="s">
        <v>22</v>
      </c>
      <c r="C114" s="22" t="s">
        <v>147</v>
      </c>
      <c r="D114" s="18">
        <v>-1675</v>
      </c>
      <c r="E114" s="18">
        <v>-536</v>
      </c>
      <c r="F114" s="18">
        <v>-1381</v>
      </c>
      <c r="G114" s="18">
        <v>-2364</v>
      </c>
      <c r="H114" s="18">
        <v>-3233</v>
      </c>
      <c r="I114" s="18">
        <v>-926</v>
      </c>
      <c r="J114" s="18">
        <v>-1391</v>
      </c>
      <c r="K114" s="18">
        <v>-2255</v>
      </c>
      <c r="L114" s="18">
        <v>-2404</v>
      </c>
    </row>
    <row r="115" spans="2:12">
      <c r="B115" s="22" t="s">
        <v>180</v>
      </c>
      <c r="C115" s="22" t="s">
        <v>181</v>
      </c>
      <c r="D115" s="18">
        <v>1569</v>
      </c>
      <c r="E115" s="18">
        <v>389</v>
      </c>
      <c r="F115" s="18">
        <v>776</v>
      </c>
      <c r="G115" s="18">
        <v>1154</v>
      </c>
      <c r="H115" s="18">
        <v>1597</v>
      </c>
      <c r="I115" s="18">
        <v>396</v>
      </c>
      <c r="J115" s="18">
        <v>878</v>
      </c>
      <c r="K115" s="18">
        <v>1265</v>
      </c>
      <c r="L115" s="18">
        <v>1579</v>
      </c>
    </row>
    <row r="116" spans="2:12">
      <c r="B116" s="22" t="s">
        <v>182</v>
      </c>
      <c r="C116" s="22" t="s">
        <v>185</v>
      </c>
      <c r="D116" s="18">
        <v>29870</v>
      </c>
      <c r="E116" s="18">
        <v>7923</v>
      </c>
      <c r="F116" s="18">
        <v>16162</v>
      </c>
      <c r="G116" s="18">
        <v>24415</v>
      </c>
      <c r="H116" s="18">
        <v>32936</v>
      </c>
      <c r="I116" s="18">
        <v>8524</v>
      </c>
      <c r="J116" s="18">
        <v>17290</v>
      </c>
      <c r="K116" s="18">
        <v>26301</v>
      </c>
      <c r="L116" s="18">
        <v>35772</v>
      </c>
    </row>
    <row r="117" spans="2:12">
      <c r="B117" s="22" t="s">
        <v>183</v>
      </c>
      <c r="C117" s="22" t="s">
        <v>186</v>
      </c>
      <c r="D117" s="18">
        <v>0</v>
      </c>
      <c r="E117" s="18">
        <v>674</v>
      </c>
      <c r="F117" s="18">
        <v>1345</v>
      </c>
      <c r="G117" s="18">
        <v>2033</v>
      </c>
      <c r="H117" s="18">
        <v>2704</v>
      </c>
      <c r="I117" s="18">
        <v>687</v>
      </c>
      <c r="J117" s="18">
        <v>1367</v>
      </c>
      <c r="K117" s="18">
        <v>1933</v>
      </c>
      <c r="L117" s="18">
        <v>2451</v>
      </c>
    </row>
    <row r="118" spans="2:12">
      <c r="B118" s="22" t="s">
        <v>203</v>
      </c>
      <c r="C118" s="22" t="s">
        <v>273</v>
      </c>
      <c r="D118" s="18">
        <v>0</v>
      </c>
      <c r="E118" s="18">
        <v>12</v>
      </c>
      <c r="F118" s="18">
        <v>12</v>
      </c>
      <c r="G118" s="18">
        <v>18</v>
      </c>
      <c r="H118" s="18">
        <v>0</v>
      </c>
      <c r="I118" s="18">
        <v>105</v>
      </c>
      <c r="J118" s="18">
        <v>-46</v>
      </c>
      <c r="K118" s="18">
        <v>673</v>
      </c>
      <c r="L118" s="18">
        <v>674</v>
      </c>
    </row>
    <row r="119" spans="2:12">
      <c r="B119" s="22" t="s">
        <v>148</v>
      </c>
      <c r="C119" s="22" t="s">
        <v>149</v>
      </c>
      <c r="D119" s="18">
        <v>-32</v>
      </c>
      <c r="E119" s="18">
        <v>0</v>
      </c>
      <c r="F119" s="18">
        <v>0</v>
      </c>
      <c r="G119" s="18">
        <v>0</v>
      </c>
      <c r="H119" s="18">
        <v>14</v>
      </c>
      <c r="I119" s="18">
        <v>0</v>
      </c>
      <c r="J119" s="18">
        <v>0</v>
      </c>
      <c r="K119" s="18">
        <v>0</v>
      </c>
      <c r="L119" s="18">
        <v>0</v>
      </c>
    </row>
    <row r="120" spans="2:12">
      <c r="B120" s="22" t="s">
        <v>150</v>
      </c>
      <c r="C120" s="22" t="s">
        <v>47</v>
      </c>
      <c r="D120" s="18">
        <v>-237</v>
      </c>
      <c r="E120" s="18">
        <v>1184</v>
      </c>
      <c r="F120" s="18">
        <v>194</v>
      </c>
      <c r="G120" s="18">
        <v>-200</v>
      </c>
      <c r="H120" s="18">
        <v>151</v>
      </c>
      <c r="I120" s="18">
        <v>347</v>
      </c>
      <c r="J120" s="18">
        <v>61</v>
      </c>
      <c r="K120" s="18">
        <v>306</v>
      </c>
      <c r="L120" s="18">
        <v>540</v>
      </c>
    </row>
    <row r="121" spans="2:12">
      <c r="B121" s="22" t="s">
        <v>184</v>
      </c>
      <c r="C121" s="22" t="s">
        <v>187</v>
      </c>
      <c r="D121" s="18">
        <v>5021</v>
      </c>
      <c r="E121" s="18">
        <v>2876</v>
      </c>
      <c r="F121" s="18">
        <v>4765</v>
      </c>
      <c r="G121" s="18">
        <v>4954</v>
      </c>
      <c r="H121" s="18">
        <v>5535</v>
      </c>
      <c r="I121" s="18">
        <v>950</v>
      </c>
      <c r="J121" s="18">
        <v>1876</v>
      </c>
      <c r="K121" s="18">
        <v>2885</v>
      </c>
      <c r="L121" s="18">
        <v>3937</v>
      </c>
    </row>
    <row r="122" spans="2:12">
      <c r="B122" s="22" t="s">
        <v>206</v>
      </c>
      <c r="C122" s="22" t="s">
        <v>151</v>
      </c>
      <c r="D122" s="19">
        <f>-667-945</f>
        <v>-1612</v>
      </c>
      <c r="E122" s="18">
        <v>128</v>
      </c>
      <c r="F122" s="18">
        <v>160</v>
      </c>
      <c r="G122" s="18">
        <v>-47</v>
      </c>
      <c r="H122" s="18">
        <f>737-335</f>
        <v>402</v>
      </c>
      <c r="I122" s="18">
        <v>-2222</v>
      </c>
      <c r="J122" s="18">
        <v>-1635</v>
      </c>
      <c r="K122" s="18">
        <v>-1425</v>
      </c>
      <c r="L122" s="18">
        <f>-1195-300</f>
        <v>-1495</v>
      </c>
    </row>
    <row r="123" spans="2:12" ht="15">
      <c r="B123" s="7"/>
      <c r="C123" s="7"/>
      <c r="D123" s="24"/>
      <c r="E123" s="24"/>
      <c r="F123" s="24"/>
      <c r="G123" s="24"/>
      <c r="H123" s="24"/>
      <c r="I123" s="24"/>
      <c r="J123" s="24"/>
      <c r="K123" s="24"/>
      <c r="L123" s="24"/>
    </row>
    <row r="124" spans="2:12">
      <c r="D124" s="21"/>
      <c r="E124" s="21"/>
      <c r="F124" s="21"/>
      <c r="G124" s="21"/>
      <c r="H124" s="21"/>
    </row>
    <row r="125" spans="2:12">
      <c r="B125" s="3" t="s">
        <v>152</v>
      </c>
      <c r="C125" s="3" t="s">
        <v>153</v>
      </c>
      <c r="D125" s="21"/>
      <c r="E125" s="21"/>
      <c r="F125" s="21"/>
      <c r="G125" s="21"/>
      <c r="H125" s="21"/>
    </row>
    <row r="126" spans="2:12">
      <c r="B126" s="7" t="s">
        <v>62</v>
      </c>
      <c r="C126" s="7" t="s">
        <v>154</v>
      </c>
      <c r="D126" s="18">
        <v>-20285</v>
      </c>
      <c r="E126" s="19">
        <v>6608</v>
      </c>
      <c r="F126" s="18">
        <v>-15881</v>
      </c>
      <c r="G126" s="18">
        <v>-5573</v>
      </c>
      <c r="H126" s="18">
        <f>-9935+125</f>
        <v>-9810</v>
      </c>
      <c r="I126" s="21">
        <v>-5496</v>
      </c>
      <c r="J126" s="21">
        <v>-13356</v>
      </c>
      <c r="K126" s="21">
        <v>-36783</v>
      </c>
      <c r="L126" s="21">
        <f>-68347+226</f>
        <v>-68121</v>
      </c>
    </row>
    <row r="127" spans="2:12">
      <c r="B127" s="7" t="s">
        <v>66</v>
      </c>
      <c r="C127" s="7" t="s">
        <v>155</v>
      </c>
      <c r="D127" s="18">
        <v>3616</v>
      </c>
      <c r="E127" s="18">
        <v>242</v>
      </c>
      <c r="F127" s="18">
        <v>-1164</v>
      </c>
      <c r="G127" s="18">
        <v>-1661</v>
      </c>
      <c r="H127" s="18">
        <v>1150</v>
      </c>
      <c r="I127" s="18">
        <v>743</v>
      </c>
      <c r="J127" s="18">
        <v>1523</v>
      </c>
      <c r="K127" s="18">
        <v>1957</v>
      </c>
      <c r="L127" s="18">
        <v>-725</v>
      </c>
    </row>
    <row r="128" spans="2:12">
      <c r="B128" s="7" t="s">
        <v>128</v>
      </c>
      <c r="C128" s="7" t="s">
        <v>129</v>
      </c>
      <c r="D128" s="18">
        <v>261</v>
      </c>
      <c r="E128" s="18">
        <v>-485</v>
      </c>
      <c r="F128" s="18">
        <v>-2529</v>
      </c>
      <c r="G128" s="18">
        <v>-1456</v>
      </c>
      <c r="H128" s="18">
        <v>-459</v>
      </c>
      <c r="I128" s="18">
        <v>-1514</v>
      </c>
      <c r="J128" s="18">
        <v>-3003</v>
      </c>
      <c r="K128" s="18">
        <v>-5040</v>
      </c>
      <c r="L128" s="18">
        <v>-560</v>
      </c>
    </row>
    <row r="129" spans="2:12">
      <c r="B129" s="7" t="s">
        <v>88</v>
      </c>
      <c r="C129" s="7" t="s">
        <v>156</v>
      </c>
      <c r="D129" s="18">
        <v>-6008</v>
      </c>
      <c r="E129" s="19">
        <v>-6538</v>
      </c>
      <c r="F129" s="18">
        <v>-1155</v>
      </c>
      <c r="G129" s="18">
        <v>13130</v>
      </c>
      <c r="H129" s="18">
        <v>18493</v>
      </c>
      <c r="I129" s="18">
        <v>8510</v>
      </c>
      <c r="J129" s="18">
        <v>8368</v>
      </c>
      <c r="K129" s="18">
        <v>16917</v>
      </c>
      <c r="L129" s="18">
        <v>24178</v>
      </c>
    </row>
    <row r="130" spans="2:12">
      <c r="B130" s="7" t="s">
        <v>96</v>
      </c>
      <c r="C130" s="7" t="s">
        <v>108</v>
      </c>
      <c r="D130" s="18">
        <v>980</v>
      </c>
      <c r="E130" s="18">
        <v>-5044</v>
      </c>
      <c r="F130" s="18">
        <v>-4269</v>
      </c>
      <c r="G130" s="18">
        <v>-2745</v>
      </c>
      <c r="H130" s="18">
        <v>-1830</v>
      </c>
      <c r="I130" s="18">
        <v>-2860</v>
      </c>
      <c r="J130" s="18">
        <v>-1199</v>
      </c>
      <c r="K130" s="18">
        <v>766</v>
      </c>
      <c r="L130" s="18">
        <v>3286</v>
      </c>
    </row>
    <row r="131" spans="2:12">
      <c r="B131" s="7" t="s">
        <v>188</v>
      </c>
      <c r="C131" s="7" t="s">
        <v>189</v>
      </c>
      <c r="D131" s="18">
        <v>-2469</v>
      </c>
      <c r="E131" s="18">
        <v>-5360</v>
      </c>
      <c r="F131" s="18">
        <v>-3138</v>
      </c>
      <c r="G131" s="18">
        <v>-2257</v>
      </c>
      <c r="H131" s="18">
        <v>3110</v>
      </c>
      <c r="I131" s="18">
        <v>-2483</v>
      </c>
      <c r="J131" s="18">
        <v>-4423</v>
      </c>
      <c r="K131" s="18">
        <v>-2096</v>
      </c>
      <c r="L131" s="18">
        <v>5342</v>
      </c>
    </row>
    <row r="132" spans="2:12">
      <c r="D132" s="21"/>
      <c r="E132" s="21"/>
      <c r="F132" s="21"/>
      <c r="G132" s="21"/>
      <c r="H132" s="21"/>
      <c r="I132" s="18"/>
      <c r="J132" s="18"/>
      <c r="K132" s="18"/>
      <c r="L132" s="18"/>
    </row>
    <row r="133" spans="2:12" ht="15">
      <c r="B133" s="12" t="s">
        <v>190</v>
      </c>
      <c r="C133" s="12" t="s">
        <v>192</v>
      </c>
      <c r="D133" s="24">
        <f t="shared" ref="D133:L133" si="30">+SUM(D110:D122,D126:D131)</f>
        <v>150228</v>
      </c>
      <c r="E133" s="26">
        <f t="shared" si="30"/>
        <v>34381</v>
      </c>
      <c r="F133" s="24">
        <f t="shared" si="30"/>
        <v>52545</v>
      </c>
      <c r="G133" s="26">
        <f t="shared" si="30"/>
        <v>120616</v>
      </c>
      <c r="H133" s="24">
        <f t="shared" si="30"/>
        <v>175334</v>
      </c>
      <c r="I133" s="24">
        <f t="shared" si="30"/>
        <v>39622</v>
      </c>
      <c r="J133" s="26">
        <f t="shared" si="30"/>
        <v>82495</v>
      </c>
      <c r="K133" s="26">
        <f t="shared" si="30"/>
        <v>121330</v>
      </c>
      <c r="L133" s="26">
        <f t="shared" si="30"/>
        <v>168090</v>
      </c>
    </row>
    <row r="134" spans="2:12" ht="15">
      <c r="B134" s="12"/>
      <c r="C134" s="12"/>
      <c r="D134" s="24"/>
      <c r="E134" s="24"/>
      <c r="F134" s="24"/>
      <c r="G134" s="26"/>
      <c r="H134" s="24"/>
      <c r="I134" s="24"/>
      <c r="J134" s="26"/>
      <c r="K134" s="26"/>
      <c r="L134" s="26"/>
    </row>
    <row r="135" spans="2:12" ht="15">
      <c r="B135" s="12" t="s">
        <v>191</v>
      </c>
      <c r="C135" s="12" t="s">
        <v>193</v>
      </c>
      <c r="D135" s="24">
        <v>-28037</v>
      </c>
      <c r="E135" s="24">
        <v>-5188</v>
      </c>
      <c r="F135" s="24">
        <v>-12286</v>
      </c>
      <c r="G135" s="26">
        <v>-17167</v>
      </c>
      <c r="H135" s="24">
        <v>-24333</v>
      </c>
      <c r="I135" s="24">
        <v>-3645</v>
      </c>
      <c r="J135" s="26">
        <v>-11002</v>
      </c>
      <c r="K135" s="26">
        <v>-15592</v>
      </c>
      <c r="L135" s="26">
        <v>-22967</v>
      </c>
    </row>
    <row r="136" spans="2:12">
      <c r="D136" s="21"/>
      <c r="E136" s="21"/>
      <c r="F136" s="21"/>
      <c r="G136" s="21"/>
      <c r="H136" s="21"/>
      <c r="I136" s="18"/>
      <c r="J136" s="18"/>
      <c r="K136" s="18"/>
      <c r="L136" s="18"/>
    </row>
    <row r="137" spans="2:12" ht="15">
      <c r="B137" s="12" t="s">
        <v>157</v>
      </c>
      <c r="C137" s="12" t="s">
        <v>158</v>
      </c>
      <c r="D137" s="24"/>
      <c r="E137" s="24"/>
      <c r="F137" s="24"/>
      <c r="G137" s="26"/>
      <c r="H137" s="24"/>
      <c r="I137" s="24"/>
      <c r="J137" s="26"/>
      <c r="K137" s="26"/>
      <c r="L137" s="26"/>
    </row>
    <row r="138" spans="2:12">
      <c r="D138" s="21"/>
      <c r="E138" s="21"/>
      <c r="F138" s="21"/>
      <c r="G138" s="27"/>
      <c r="H138" s="21"/>
      <c r="I138" s="21"/>
      <c r="J138" s="21"/>
      <c r="K138" s="21"/>
      <c r="L138" s="21"/>
    </row>
    <row r="139" spans="2:12">
      <c r="B139" s="3" t="s">
        <v>159</v>
      </c>
      <c r="C139" s="3" t="s">
        <v>160</v>
      </c>
      <c r="D139" s="21"/>
      <c r="E139" s="21"/>
      <c r="F139" s="21"/>
      <c r="G139" s="27"/>
      <c r="H139" s="21"/>
      <c r="I139" s="21"/>
      <c r="J139" s="27"/>
      <c r="K139" s="27"/>
      <c r="L139" s="27"/>
    </row>
    <row r="140" spans="2:12">
      <c r="B140" s="7" t="s">
        <v>195</v>
      </c>
      <c r="C140" s="31" t="s">
        <v>196</v>
      </c>
      <c r="D140" s="18">
        <v>-4759</v>
      </c>
      <c r="E140" s="18">
        <v>-1543</v>
      </c>
      <c r="F140" s="18">
        <v>-1819</v>
      </c>
      <c r="G140" s="19">
        <v>-2088</v>
      </c>
      <c r="H140" s="18">
        <v>-3086</v>
      </c>
      <c r="I140" s="18">
        <v>-473</v>
      </c>
      <c r="J140" s="19">
        <v>3244</v>
      </c>
      <c r="K140" s="19">
        <v>-298</v>
      </c>
      <c r="L140" s="19">
        <v>-3121</v>
      </c>
    </row>
    <row r="141" spans="2:12">
      <c r="B141" s="7" t="s">
        <v>161</v>
      </c>
      <c r="C141" s="7" t="s">
        <v>162</v>
      </c>
      <c r="D141" s="18">
        <v>-119748</v>
      </c>
      <c r="E141" s="18">
        <v>-25480</v>
      </c>
      <c r="F141" s="18">
        <v>-28715</v>
      </c>
      <c r="G141" s="19">
        <v>-47345</v>
      </c>
      <c r="H141" s="18">
        <v>-70636</v>
      </c>
      <c r="I141" s="18">
        <v>-29826</v>
      </c>
      <c r="J141" s="19">
        <v>-62272</v>
      </c>
      <c r="K141" s="19">
        <v>-98795</v>
      </c>
      <c r="L141" s="19">
        <v>-149693</v>
      </c>
    </row>
    <row r="142" spans="2:12">
      <c r="B142" s="7" t="s">
        <v>204</v>
      </c>
      <c r="C142" s="7" t="s">
        <v>271</v>
      </c>
      <c r="D142" s="18">
        <v>44</v>
      </c>
      <c r="E142" s="18">
        <v>0</v>
      </c>
      <c r="F142" s="18">
        <v>0</v>
      </c>
      <c r="G142" s="19">
        <v>0</v>
      </c>
      <c r="H142" s="18">
        <v>0</v>
      </c>
      <c r="I142" s="18">
        <v>0</v>
      </c>
      <c r="J142" s="19">
        <v>46</v>
      </c>
      <c r="K142" s="19">
        <v>46</v>
      </c>
      <c r="L142" s="19">
        <v>46</v>
      </c>
    </row>
    <row r="143" spans="2:12">
      <c r="B143" s="7"/>
      <c r="C143" s="7"/>
      <c r="D143" s="18"/>
      <c r="E143" s="18"/>
      <c r="F143" s="18"/>
      <c r="G143" s="19"/>
      <c r="H143" s="18"/>
      <c r="I143" s="18"/>
      <c r="J143" s="19"/>
      <c r="K143" s="19"/>
      <c r="L143" s="19"/>
    </row>
    <row r="144" spans="2:12" ht="15">
      <c r="B144" s="12" t="s">
        <v>163</v>
      </c>
      <c r="C144" s="12" t="s">
        <v>194</v>
      </c>
      <c r="D144" s="24">
        <f t="shared" ref="D144:L144" si="31">+SUM(D140:D143)</f>
        <v>-124463</v>
      </c>
      <c r="E144" s="24">
        <f t="shared" si="31"/>
        <v>-27023</v>
      </c>
      <c r="F144" s="24">
        <f t="shared" si="31"/>
        <v>-30534</v>
      </c>
      <c r="G144" s="24">
        <f t="shared" si="31"/>
        <v>-49433</v>
      </c>
      <c r="H144" s="24">
        <f t="shared" si="31"/>
        <v>-73722</v>
      </c>
      <c r="I144" s="24">
        <f t="shared" si="31"/>
        <v>-30299</v>
      </c>
      <c r="J144" s="26">
        <f t="shared" si="31"/>
        <v>-58982</v>
      </c>
      <c r="K144" s="26">
        <f t="shared" si="31"/>
        <v>-99047</v>
      </c>
      <c r="L144" s="26">
        <f t="shared" si="31"/>
        <v>-152768</v>
      </c>
    </row>
    <row r="145" spans="2:13">
      <c r="D145" s="21"/>
      <c r="E145" s="21"/>
      <c r="F145" s="21"/>
      <c r="G145" s="27"/>
      <c r="H145" s="21"/>
      <c r="I145" s="21"/>
      <c r="J145" s="27"/>
      <c r="K145" s="27"/>
      <c r="L145" s="27"/>
    </row>
    <row r="146" spans="2:13">
      <c r="B146" s="3" t="s">
        <v>164</v>
      </c>
      <c r="C146" s="3" t="s">
        <v>165</v>
      </c>
      <c r="D146" s="21"/>
      <c r="E146" s="21"/>
      <c r="F146" s="21"/>
      <c r="G146" s="27"/>
      <c r="H146" s="21"/>
      <c r="I146" s="21"/>
      <c r="J146" s="27"/>
      <c r="K146" s="27"/>
      <c r="L146" s="27"/>
    </row>
    <row r="147" spans="2:13">
      <c r="B147" s="7" t="s">
        <v>166</v>
      </c>
      <c r="C147" s="7" t="s">
        <v>167</v>
      </c>
      <c r="D147" s="18">
        <v>100296</v>
      </c>
      <c r="E147" s="18">
        <v>49369</v>
      </c>
      <c r="F147" s="18">
        <v>60680</v>
      </c>
      <c r="G147" s="19">
        <v>118200</v>
      </c>
      <c r="H147" s="18">
        <v>153356</v>
      </c>
      <c r="I147" s="18">
        <v>44092</v>
      </c>
      <c r="J147" s="19">
        <v>134073</v>
      </c>
      <c r="K147" s="19">
        <v>244830</v>
      </c>
      <c r="L147" s="19">
        <v>359546</v>
      </c>
    </row>
    <row r="148" spans="2:13">
      <c r="B148" s="7" t="s">
        <v>168</v>
      </c>
      <c r="C148" s="7" t="s">
        <v>169</v>
      </c>
      <c r="D148" s="18">
        <v>-27778</v>
      </c>
      <c r="E148" s="18">
        <v>-19001</v>
      </c>
      <c r="F148" s="19">
        <v>0</v>
      </c>
      <c r="G148" s="19">
        <v>-26000</v>
      </c>
      <c r="H148" s="18">
        <v>-118104</v>
      </c>
      <c r="I148" s="18">
        <v>-23917</v>
      </c>
      <c r="J148" s="19">
        <v>-60965</v>
      </c>
      <c r="K148" s="19">
        <v>-130225</v>
      </c>
      <c r="L148" s="19">
        <v>-195339</v>
      </c>
    </row>
    <row r="149" spans="2:13">
      <c r="B149" s="7" t="s">
        <v>205</v>
      </c>
      <c r="C149" s="7" t="s">
        <v>272</v>
      </c>
      <c r="D149" s="18">
        <v>-59795</v>
      </c>
      <c r="E149" s="18"/>
      <c r="F149" s="18">
        <v>0</v>
      </c>
      <c r="G149" s="19">
        <v>0</v>
      </c>
      <c r="H149" s="18">
        <v>-74393</v>
      </c>
      <c r="I149" s="18">
        <v>0</v>
      </c>
      <c r="J149" s="19">
        <v>0</v>
      </c>
      <c r="K149" s="19">
        <v>-64181</v>
      </c>
      <c r="L149" s="19">
        <v>-64181</v>
      </c>
    </row>
    <row r="150" spans="2:13">
      <c r="B150" s="7" t="s">
        <v>197</v>
      </c>
      <c r="C150" s="7" t="s">
        <v>199</v>
      </c>
      <c r="D150" s="18">
        <v>-19610</v>
      </c>
      <c r="E150" s="18">
        <v>-11600</v>
      </c>
      <c r="F150" s="18">
        <v>-13224</v>
      </c>
      <c r="G150" s="19">
        <v>-24871</v>
      </c>
      <c r="H150" s="18">
        <v>-23034</v>
      </c>
      <c r="I150" s="18">
        <v>-11305</v>
      </c>
      <c r="J150" s="19">
        <v>-12604</v>
      </c>
      <c r="K150" s="19">
        <v>-23516</v>
      </c>
      <c r="L150" s="19">
        <v>-24438</v>
      </c>
    </row>
    <row r="151" spans="2:13">
      <c r="B151" s="7" t="s">
        <v>198</v>
      </c>
      <c r="C151" s="7" t="s">
        <v>200</v>
      </c>
      <c r="D151" s="18">
        <v>0</v>
      </c>
      <c r="E151" s="18">
        <v>-643</v>
      </c>
      <c r="F151" s="18">
        <v>-1124</v>
      </c>
      <c r="G151" s="19">
        <v>-2085</v>
      </c>
      <c r="H151" s="18">
        <v>-3272</v>
      </c>
      <c r="I151" s="18">
        <v>-956</v>
      </c>
      <c r="J151" s="19">
        <v>0</v>
      </c>
      <c r="K151" s="19">
        <v>0</v>
      </c>
      <c r="L151" s="19">
        <v>-3373</v>
      </c>
    </row>
    <row r="152" spans="2:13" ht="15">
      <c r="B152" s="12" t="s">
        <v>170</v>
      </c>
      <c r="C152" s="12" t="s">
        <v>171</v>
      </c>
      <c r="D152" s="24">
        <f t="shared" ref="D152:L152" si="32">+SUM(D147:D151)</f>
        <v>-6887</v>
      </c>
      <c r="E152" s="24">
        <f t="shared" si="32"/>
        <v>18125</v>
      </c>
      <c r="F152" s="24">
        <f t="shared" si="32"/>
        <v>46332</v>
      </c>
      <c r="G152" s="24">
        <f t="shared" si="32"/>
        <v>65244</v>
      </c>
      <c r="H152" s="24">
        <f t="shared" si="32"/>
        <v>-65447</v>
      </c>
      <c r="I152" s="24">
        <f t="shared" si="32"/>
        <v>7914</v>
      </c>
      <c r="J152" s="26">
        <f t="shared" si="32"/>
        <v>60504</v>
      </c>
      <c r="K152" s="26">
        <f t="shared" si="32"/>
        <v>26908</v>
      </c>
      <c r="L152" s="26">
        <f t="shared" si="32"/>
        <v>72215</v>
      </c>
    </row>
    <row r="153" spans="2:13">
      <c r="D153" s="21"/>
      <c r="E153" s="21"/>
      <c r="F153" s="21"/>
      <c r="G153" s="27"/>
      <c r="H153" s="21"/>
      <c r="I153" s="21"/>
      <c r="J153" s="27"/>
      <c r="K153" s="27"/>
      <c r="L153" s="27"/>
    </row>
    <row r="154" spans="2:13" ht="15">
      <c r="B154" s="12" t="s">
        <v>172</v>
      </c>
      <c r="C154" s="12" t="s">
        <v>173</v>
      </c>
      <c r="D154" s="24">
        <f t="shared" ref="D154:L154" si="33">+D133+D135+D144+D152</f>
        <v>-9159</v>
      </c>
      <c r="E154" s="24">
        <f t="shared" si="33"/>
        <v>20295</v>
      </c>
      <c r="F154" s="24">
        <f t="shared" si="33"/>
        <v>56057</v>
      </c>
      <c r="G154" s="26">
        <f t="shared" si="33"/>
        <v>119260</v>
      </c>
      <c r="H154" s="24">
        <f t="shared" si="33"/>
        <v>11832</v>
      </c>
      <c r="I154" s="24">
        <f t="shared" si="33"/>
        <v>13592</v>
      </c>
      <c r="J154" s="26">
        <f t="shared" si="33"/>
        <v>73015</v>
      </c>
      <c r="K154" s="26">
        <f t="shared" si="33"/>
        <v>33599</v>
      </c>
      <c r="L154" s="26">
        <f t="shared" si="33"/>
        <v>64570</v>
      </c>
    </row>
    <row r="155" spans="2:13">
      <c r="B155" s="3" t="s">
        <v>174</v>
      </c>
      <c r="C155" s="3" t="s">
        <v>175</v>
      </c>
      <c r="D155" s="18">
        <v>201</v>
      </c>
      <c r="E155" s="18">
        <v>1676</v>
      </c>
      <c r="F155" s="18">
        <v>696</v>
      </c>
      <c r="G155" s="19">
        <v>-234</v>
      </c>
      <c r="H155" s="18">
        <v>-232</v>
      </c>
      <c r="I155" s="18">
        <v>-234</v>
      </c>
      <c r="J155" s="19">
        <v>-1314</v>
      </c>
      <c r="K155" s="19">
        <v>-1546</v>
      </c>
      <c r="L155" s="19">
        <v>-646</v>
      </c>
    </row>
    <row r="156" spans="2:13">
      <c r="B156" s="3" t="s">
        <v>176</v>
      </c>
      <c r="C156" s="3" t="s">
        <v>177</v>
      </c>
      <c r="D156" s="18">
        <v>20763</v>
      </c>
      <c r="E156" s="18">
        <v>11805</v>
      </c>
      <c r="F156" s="18">
        <v>11805</v>
      </c>
      <c r="G156" s="19">
        <v>11805</v>
      </c>
      <c r="H156" s="18">
        <v>11805</v>
      </c>
      <c r="I156" s="18">
        <v>23405</v>
      </c>
      <c r="J156" s="19">
        <v>23405</v>
      </c>
      <c r="K156" s="19">
        <v>23405</v>
      </c>
      <c r="L156" s="19">
        <v>23413</v>
      </c>
    </row>
    <row r="157" spans="2:13" ht="15">
      <c r="B157" s="12" t="s">
        <v>178</v>
      </c>
      <c r="C157" s="12" t="s">
        <v>179</v>
      </c>
      <c r="D157" s="26">
        <f>+SUM(D154:D156)</f>
        <v>11805</v>
      </c>
      <c r="E157" s="26">
        <f>+SUM(E154:E156)-2</f>
        <v>33774</v>
      </c>
      <c r="F157" s="26">
        <f t="shared" ref="F157:L157" si="34">+SUM(F154:F156)</f>
        <v>68558</v>
      </c>
      <c r="G157" s="26">
        <f t="shared" si="34"/>
        <v>130831</v>
      </c>
      <c r="H157" s="26">
        <f t="shared" si="34"/>
        <v>23405</v>
      </c>
      <c r="I157" s="26">
        <f t="shared" si="34"/>
        <v>36763</v>
      </c>
      <c r="J157" s="26">
        <f t="shared" si="34"/>
        <v>95106</v>
      </c>
      <c r="K157" s="26">
        <f t="shared" si="34"/>
        <v>55458</v>
      </c>
      <c r="L157" s="26">
        <f t="shared" si="34"/>
        <v>87337</v>
      </c>
      <c r="M157" s="26"/>
    </row>
    <row r="160" spans="2:13">
      <c r="E160" s="25"/>
    </row>
    <row r="164" spans="5:6">
      <c r="E164" s="25"/>
      <c r="F164" s="25"/>
    </row>
    <row r="165" spans="5:6">
      <c r="E165" s="25"/>
    </row>
    <row r="166" spans="5:6">
      <c r="E166" s="25"/>
    </row>
    <row r="167" spans="5:6">
      <c r="E167" s="25"/>
    </row>
    <row r="168" spans="5:6">
      <c r="E168" s="25"/>
    </row>
    <row r="169" spans="5:6">
      <c r="E169" s="25"/>
    </row>
    <row r="170" spans="5:6">
      <c r="E170" s="25"/>
    </row>
    <row r="171" spans="5:6">
      <c r="E171" s="25"/>
    </row>
    <row r="172" spans="5:6">
      <c r="E172" s="25"/>
    </row>
    <row r="173" spans="5:6">
      <c r="E173" s="25"/>
    </row>
    <row r="174" spans="5:6">
      <c r="E174" s="25"/>
    </row>
    <row r="175" spans="5:6">
      <c r="E175" s="25"/>
    </row>
    <row r="176" spans="5:6">
      <c r="E176" s="2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80100-44F3-46EB-AA45-D5EBAB5369C7}">
  <dimension ref="B2:BB460"/>
  <sheetViews>
    <sheetView showGridLines="0" zoomScale="85" zoomScaleNormal="85" workbookViewId="0">
      <pane xSplit="16" ySplit="16" topLeftCell="Q65" activePane="bottomRight" state="frozen"/>
      <selection pane="topRight" activeCell="Q1" sqref="Q1"/>
      <selection pane="bottomLeft" activeCell="A17" sqref="A17"/>
      <selection pane="bottomRight" activeCell="AC75" sqref="AC75"/>
    </sheetView>
  </sheetViews>
  <sheetFormatPr baseColWidth="10" defaultRowHeight="15" outlineLevelRow="1" outlineLevelCol="1"/>
  <cols>
    <col min="1" max="1" width="3.28515625" customWidth="1"/>
    <col min="2" max="2" width="39.85546875" customWidth="1"/>
    <col min="3" max="3" width="40.28515625" bestFit="1" customWidth="1"/>
    <col min="4" max="6" width="9.7109375" style="46" hidden="1" customWidth="1" outlineLevel="1"/>
    <col min="7" max="16" width="11.42578125" style="46" hidden="1" customWidth="1" outlineLevel="1"/>
    <col min="17" max="17" width="11.42578125" style="46" customWidth="1" collapsed="1"/>
    <col min="18" max="29" width="11.42578125" style="46" customWidth="1"/>
    <col min="30" max="30" width="2.28515625" style="46" customWidth="1"/>
    <col min="31" max="32" width="12.85546875" style="46" customWidth="1"/>
    <col min="33" max="33" width="14.140625" customWidth="1"/>
    <col min="35" max="35" width="11.7109375" bestFit="1" customWidth="1"/>
  </cols>
  <sheetData>
    <row r="2" spans="2:37" s="3" customFormat="1" ht="15.75" thickBot="1">
      <c r="B2" s="1" t="s">
        <v>0</v>
      </c>
      <c r="C2" s="1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1"/>
      <c r="Y2" s="41"/>
      <c r="Z2" s="40"/>
      <c r="AA2" s="40"/>
      <c r="AB2" s="40"/>
      <c r="AC2" s="40"/>
      <c r="AD2" s="40"/>
      <c r="AE2" s="40"/>
      <c r="AF2" s="40"/>
    </row>
    <row r="3" spans="2:37" s="3" customFormat="1">
      <c r="B3" s="4" t="s">
        <v>211</v>
      </c>
      <c r="C3" s="4" t="s">
        <v>212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80"/>
      <c r="Y3" s="80"/>
      <c r="Z3" s="80"/>
      <c r="AA3" s="41"/>
      <c r="AB3" s="41"/>
      <c r="AC3" s="41"/>
      <c r="AD3" s="41"/>
      <c r="AE3" s="41"/>
      <c r="AF3" s="41"/>
    </row>
    <row r="4" spans="2:37" s="3" customFormat="1" ht="14.25"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</row>
    <row r="5" spans="2:37" s="3" customFormat="1" ht="14.25"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7" s="3" customFormat="1">
      <c r="B6" s="39" t="s">
        <v>285</v>
      </c>
      <c r="C6" s="39" t="s">
        <v>282</v>
      </c>
      <c r="D6" s="42" t="s">
        <v>1</v>
      </c>
      <c r="E6" s="42" t="s">
        <v>2</v>
      </c>
      <c r="F6" s="42" t="s">
        <v>3</v>
      </c>
      <c r="G6" s="42" t="s">
        <v>4</v>
      </c>
      <c r="H6" s="42" t="s">
        <v>5</v>
      </c>
      <c r="I6" s="42" t="s">
        <v>6</v>
      </c>
      <c r="J6" s="42" t="s">
        <v>7</v>
      </c>
      <c r="K6" s="42" t="s">
        <v>207</v>
      </c>
      <c r="L6" s="42" t="s">
        <v>329</v>
      </c>
      <c r="M6" s="42" t="s">
        <v>330</v>
      </c>
      <c r="N6" s="42" t="s">
        <v>332</v>
      </c>
      <c r="O6" s="42" t="s">
        <v>333</v>
      </c>
      <c r="P6" s="42" t="s">
        <v>338</v>
      </c>
      <c r="Q6" s="42" t="s">
        <v>341</v>
      </c>
      <c r="R6" s="42" t="s">
        <v>342</v>
      </c>
      <c r="S6" s="42" t="s">
        <v>343</v>
      </c>
      <c r="T6" s="42" t="s">
        <v>344</v>
      </c>
      <c r="U6" s="42" t="s">
        <v>351</v>
      </c>
      <c r="V6" s="42" t="s">
        <v>354</v>
      </c>
      <c r="W6" s="42" t="s">
        <v>356</v>
      </c>
      <c r="X6" s="42" t="s">
        <v>360</v>
      </c>
      <c r="Y6" s="42" t="s">
        <v>361</v>
      </c>
      <c r="Z6" s="42" t="s">
        <v>363</v>
      </c>
      <c r="AA6" s="42" t="s">
        <v>364</v>
      </c>
      <c r="AB6" s="42" t="s">
        <v>367</v>
      </c>
      <c r="AC6" s="42" t="s">
        <v>368</v>
      </c>
      <c r="AD6" s="41"/>
      <c r="AE6" s="103" t="s">
        <v>324</v>
      </c>
      <c r="AF6" s="103"/>
    </row>
    <row r="7" spans="2:37" s="3" customFormat="1" ht="14.25">
      <c r="B7" s="38" t="s">
        <v>283</v>
      </c>
      <c r="C7" s="38" t="s">
        <v>284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</row>
    <row r="8" spans="2:37" s="3" customFormat="1" ht="14.25">
      <c r="B8" s="38" t="s">
        <v>317</v>
      </c>
      <c r="C8" s="38" t="s">
        <v>319</v>
      </c>
      <c r="D8" s="41"/>
      <c r="E8" s="41"/>
      <c r="F8" s="41"/>
      <c r="G8" s="57" t="s">
        <v>321</v>
      </c>
      <c r="H8" s="41"/>
      <c r="I8" s="41"/>
      <c r="J8" s="41"/>
      <c r="K8" s="41"/>
      <c r="L8" s="57" t="s">
        <v>321</v>
      </c>
      <c r="M8" s="41"/>
      <c r="N8" s="41"/>
      <c r="O8" s="41"/>
      <c r="P8" s="57" t="s">
        <v>321</v>
      </c>
      <c r="Q8" s="57" t="s">
        <v>321</v>
      </c>
      <c r="R8" s="57" t="s">
        <v>321</v>
      </c>
      <c r="S8" s="57" t="s">
        <v>321</v>
      </c>
      <c r="T8" s="57" t="s">
        <v>321</v>
      </c>
      <c r="U8" s="57" t="s">
        <v>321</v>
      </c>
      <c r="V8" s="57" t="s">
        <v>321</v>
      </c>
      <c r="W8" s="70" t="s">
        <v>321</v>
      </c>
      <c r="X8" s="70" t="s">
        <v>321</v>
      </c>
      <c r="Y8" s="70" t="s">
        <v>321</v>
      </c>
      <c r="Z8" s="70" t="s">
        <v>321</v>
      </c>
      <c r="AA8" s="57" t="s">
        <v>321</v>
      </c>
      <c r="AB8" s="57" t="s">
        <v>321</v>
      </c>
      <c r="AC8" s="57" t="s">
        <v>321</v>
      </c>
      <c r="AD8" s="41"/>
    </row>
    <row r="9" spans="2:37" s="3" customFormat="1" ht="14.45" customHeight="1">
      <c r="B9" s="38" t="s">
        <v>318</v>
      </c>
      <c r="C9" s="38" t="s">
        <v>320</v>
      </c>
      <c r="D9" s="41"/>
      <c r="E9" s="41"/>
      <c r="F9" s="57" t="s">
        <v>322</v>
      </c>
      <c r="G9" s="41"/>
      <c r="H9" s="41"/>
      <c r="I9" s="41"/>
      <c r="J9" s="57" t="s">
        <v>322</v>
      </c>
      <c r="K9" s="41"/>
      <c r="L9" s="41"/>
      <c r="M9" s="41"/>
      <c r="N9" s="57" t="s">
        <v>322</v>
      </c>
      <c r="O9" s="41"/>
      <c r="P9" s="57" t="s">
        <v>322</v>
      </c>
      <c r="Q9" s="57" t="s">
        <v>322</v>
      </c>
      <c r="R9" s="57" t="s">
        <v>322</v>
      </c>
      <c r="S9" s="57" t="s">
        <v>322</v>
      </c>
      <c r="T9" s="57" t="s">
        <v>322</v>
      </c>
      <c r="U9" s="57" t="s">
        <v>322</v>
      </c>
      <c r="V9" s="57" t="s">
        <v>322</v>
      </c>
      <c r="W9" s="57" t="s">
        <v>322</v>
      </c>
      <c r="X9" s="57" t="s">
        <v>322</v>
      </c>
      <c r="Y9" s="57" t="s">
        <v>322</v>
      </c>
      <c r="Z9" s="57" t="s">
        <v>322</v>
      </c>
      <c r="AA9" s="57" t="s">
        <v>322</v>
      </c>
      <c r="AB9" s="57" t="s">
        <v>322</v>
      </c>
      <c r="AC9" s="57" t="s">
        <v>322</v>
      </c>
      <c r="AD9" s="41"/>
      <c r="AE9" s="60" t="s">
        <v>325</v>
      </c>
      <c r="AF9" s="60"/>
    </row>
    <row r="10" spans="2:37" s="3" customFormat="1" ht="14.45" customHeight="1">
      <c r="B10" s="38" t="s">
        <v>313</v>
      </c>
      <c r="C10" s="38" t="s">
        <v>315</v>
      </c>
      <c r="D10" s="41"/>
      <c r="E10" s="41"/>
      <c r="F10" s="41" t="s">
        <v>323</v>
      </c>
      <c r="G10" s="41"/>
      <c r="H10" s="41" t="s">
        <v>323</v>
      </c>
      <c r="I10" s="41"/>
      <c r="J10" s="57" t="s">
        <v>323</v>
      </c>
      <c r="K10" s="41"/>
      <c r="L10" s="57" t="s">
        <v>323</v>
      </c>
      <c r="M10" s="41"/>
      <c r="N10" s="57" t="s">
        <v>323</v>
      </c>
      <c r="O10" s="41"/>
      <c r="P10" s="57" t="s">
        <v>323</v>
      </c>
      <c r="Q10" s="57" t="s">
        <v>323</v>
      </c>
      <c r="R10" s="57" t="s">
        <v>323</v>
      </c>
      <c r="S10" s="57" t="s">
        <v>323</v>
      </c>
      <c r="T10" s="57" t="s">
        <v>323</v>
      </c>
      <c r="U10" s="57" t="s">
        <v>323</v>
      </c>
      <c r="V10" s="57" t="s">
        <v>323</v>
      </c>
      <c r="W10" s="57" t="s">
        <v>323</v>
      </c>
      <c r="X10" s="57" t="s">
        <v>323</v>
      </c>
      <c r="Y10" s="57" t="s">
        <v>323</v>
      </c>
      <c r="Z10" s="57" t="s">
        <v>323</v>
      </c>
      <c r="AA10" s="57" t="s">
        <v>323</v>
      </c>
      <c r="AB10" s="57" t="s">
        <v>323</v>
      </c>
      <c r="AC10" s="57" t="s">
        <v>323</v>
      </c>
      <c r="AD10" s="41"/>
      <c r="AE10" s="60" t="s">
        <v>326</v>
      </c>
      <c r="AF10" s="60"/>
    </row>
    <row r="11" spans="2:37" s="3" customFormat="1" ht="14.45" hidden="1" customHeight="1" outlineLevel="1">
      <c r="B11" s="38" t="s">
        <v>314</v>
      </c>
      <c r="C11" s="38" t="s">
        <v>316</v>
      </c>
      <c r="D11" s="41"/>
      <c r="E11" s="41"/>
      <c r="F11" s="57" t="s">
        <v>323</v>
      </c>
      <c r="G11" s="41"/>
      <c r="H11" s="57" t="s">
        <v>323</v>
      </c>
      <c r="I11" s="41"/>
      <c r="J11" s="57" t="s">
        <v>323</v>
      </c>
      <c r="K11" s="41"/>
      <c r="L11" s="57" t="s">
        <v>323</v>
      </c>
      <c r="M11" s="41"/>
      <c r="N11" s="57" t="s">
        <v>323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F11" s="60"/>
    </row>
    <row r="12" spans="2:37" s="3" customFormat="1" collapsed="1">
      <c r="B12" s="38" t="s">
        <v>336</v>
      </c>
      <c r="C12" s="38" t="s">
        <v>337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57" t="s">
        <v>323</v>
      </c>
      <c r="P12" s="57" t="s">
        <v>323</v>
      </c>
      <c r="Q12" s="57" t="s">
        <v>323</v>
      </c>
      <c r="R12" s="57" t="s">
        <v>323</v>
      </c>
      <c r="S12" s="57" t="s">
        <v>323</v>
      </c>
      <c r="T12" s="57" t="s">
        <v>323</v>
      </c>
      <c r="U12" s="57" t="s">
        <v>323</v>
      </c>
      <c r="V12" s="57" t="s">
        <v>323</v>
      </c>
      <c r="W12" s="57" t="s">
        <v>323</v>
      </c>
      <c r="X12" s="57" t="s">
        <v>323</v>
      </c>
      <c r="Y12" s="57" t="s">
        <v>323</v>
      </c>
      <c r="Z12" s="57" t="s">
        <v>323</v>
      </c>
      <c r="AA12" s="57" t="s">
        <v>323</v>
      </c>
      <c r="AB12" s="57" t="s">
        <v>323</v>
      </c>
      <c r="AC12" s="57" t="s">
        <v>323</v>
      </c>
      <c r="AD12" s="41"/>
      <c r="AE12" s="60" t="s">
        <v>327</v>
      </c>
      <c r="AF12" s="41"/>
      <c r="AH12" s="65"/>
      <c r="AI12" s="65"/>
      <c r="AJ12" s="95"/>
    </row>
    <row r="13" spans="2:37" s="3" customFormat="1">
      <c r="B13" s="38"/>
      <c r="C13" s="38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H13" s="65"/>
      <c r="AI13" s="65"/>
      <c r="AJ13" s="95"/>
    </row>
    <row r="14" spans="2:37" s="3" customFormat="1"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H14" s="65"/>
      <c r="AI14" s="65"/>
    </row>
    <row r="15" spans="2:37" s="3" customFormat="1"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41"/>
      <c r="AE15" s="41"/>
      <c r="AF15" s="41"/>
      <c r="AH15" s="65"/>
      <c r="AI15" s="65"/>
    </row>
    <row r="16" spans="2:37" s="3" customFormat="1">
      <c r="B16" s="28" t="s">
        <v>213</v>
      </c>
      <c r="C16" s="28" t="s">
        <v>214</v>
      </c>
      <c r="D16" s="43" t="s">
        <v>1</v>
      </c>
      <c r="E16" s="43" t="s">
        <v>2</v>
      </c>
      <c r="F16" s="43" t="s">
        <v>3</v>
      </c>
      <c r="G16" s="43" t="s">
        <v>4</v>
      </c>
      <c r="H16" s="43" t="s">
        <v>5</v>
      </c>
      <c r="I16" s="43" t="s">
        <v>6</v>
      </c>
      <c r="J16" s="43" t="s">
        <v>7</v>
      </c>
      <c r="K16" s="43" t="s">
        <v>207</v>
      </c>
      <c r="L16" s="43" t="s">
        <v>329</v>
      </c>
      <c r="M16" s="43" t="s">
        <v>330</v>
      </c>
      <c r="N16" s="43" t="s">
        <v>332</v>
      </c>
      <c r="O16" s="43" t="s">
        <v>333</v>
      </c>
      <c r="P16" s="43" t="s">
        <v>338</v>
      </c>
      <c r="Q16" s="43" t="s">
        <v>341</v>
      </c>
      <c r="R16" s="43" t="s">
        <v>342</v>
      </c>
      <c r="S16" s="43" t="s">
        <v>343</v>
      </c>
      <c r="T16" s="43" t="s">
        <v>344</v>
      </c>
      <c r="U16" s="43" t="s">
        <v>351</v>
      </c>
      <c r="V16" s="43" t="s">
        <v>354</v>
      </c>
      <c r="W16" s="43" t="s">
        <v>356</v>
      </c>
      <c r="X16" s="43" t="s">
        <v>360</v>
      </c>
      <c r="Y16" s="43" t="str">
        <f>+Y$6</f>
        <v>1Q25</v>
      </c>
      <c r="Z16" s="43" t="str">
        <f>+Z$6</f>
        <v>2Q25</v>
      </c>
      <c r="AA16" s="43" t="str">
        <f>+AA$6</f>
        <v>3Q25</v>
      </c>
      <c r="AB16" s="43" t="str">
        <f>+AB$6</f>
        <v>4Q25</v>
      </c>
      <c r="AC16" s="43" t="str">
        <f>+AC$6</f>
        <v>1Q26</v>
      </c>
      <c r="AD16" s="41"/>
      <c r="AE16" s="43" t="s">
        <v>221</v>
      </c>
      <c r="AF16" s="43" t="s">
        <v>220</v>
      </c>
      <c r="AH16" s="65"/>
      <c r="AI16" s="65"/>
      <c r="AK16" s="41"/>
    </row>
    <row r="17" spans="2:54">
      <c r="B17" s="3" t="s">
        <v>215</v>
      </c>
      <c r="C17" s="3" t="s">
        <v>222</v>
      </c>
      <c r="D17" s="44">
        <v>568.1644469042526</v>
      </c>
      <c r="E17" s="44">
        <v>534.39013333772618</v>
      </c>
      <c r="F17" s="44">
        <v>530.03054930007704</v>
      </c>
      <c r="G17" s="44">
        <v>534.33661908783733</v>
      </c>
      <c r="H17" s="44">
        <v>552.68874429013283</v>
      </c>
      <c r="I17" s="44">
        <v>541.34001080798566</v>
      </c>
      <c r="J17" s="44">
        <v>536.80593353448705</v>
      </c>
      <c r="K17" s="44">
        <v>522.54425633475546</v>
      </c>
      <c r="L17" s="44">
        <v>523.87615370154811</v>
      </c>
      <c r="M17" s="44">
        <v>524.24788846347292</v>
      </c>
      <c r="N17" s="44">
        <v>526.28277803193851</v>
      </c>
      <c r="O17" s="44">
        <v>556</v>
      </c>
      <c r="P17" s="44">
        <v>560.94865201317486</v>
      </c>
      <c r="Q17" s="44">
        <v>539.31048621494745</v>
      </c>
      <c r="R17" s="44">
        <v>598.68543018998719</v>
      </c>
      <c r="S17" s="44">
        <v>609.29139801953772</v>
      </c>
      <c r="T17" s="44">
        <v>580.43586670289585</v>
      </c>
      <c r="U17" s="44">
        <v>550.36066657436595</v>
      </c>
      <c r="V17" s="44">
        <v>544.82431583121615</v>
      </c>
      <c r="W17" s="44">
        <v>563.71967576697318</v>
      </c>
      <c r="X17" s="44">
        <v>553.70591832036644</v>
      </c>
      <c r="Y17" s="44">
        <v>553.65200382828573</v>
      </c>
      <c r="Z17" s="44">
        <v>548.26692689588708</v>
      </c>
      <c r="AA17" s="44">
        <v>548.10990616732988</v>
      </c>
      <c r="AB17" s="44">
        <v>553.44645352356781</v>
      </c>
      <c r="AC17" s="44">
        <v>552.50171539289204</v>
      </c>
      <c r="AE17" s="45">
        <f>+AC17/AB17-1</f>
        <v>-1.7070090966542217E-3</v>
      </c>
      <c r="AF17" s="45">
        <f>+AC17/Y17-1</f>
        <v>-2.0776379881946028E-3</v>
      </c>
      <c r="AG17" s="88"/>
      <c r="AI17" s="65"/>
      <c r="AJ17" s="61"/>
      <c r="BB17" s="58"/>
    </row>
    <row r="18" spans="2:54">
      <c r="B18" s="3" t="s">
        <v>216</v>
      </c>
      <c r="C18" s="3" t="s">
        <v>216</v>
      </c>
      <c r="D18" s="44">
        <v>128.38931209822474</v>
      </c>
      <c r="E18" s="44">
        <v>114.5923090450939</v>
      </c>
      <c r="F18" s="44">
        <v>85.771977347769635</v>
      </c>
      <c r="G18" s="44">
        <v>116.7989672178574</v>
      </c>
      <c r="H18" s="44">
        <v>127.72835202635137</v>
      </c>
      <c r="I18" s="44">
        <v>137.77396287431637</v>
      </c>
      <c r="J18" s="44">
        <v>135.93347424294052</v>
      </c>
      <c r="K18" s="44">
        <v>140.375738332249</v>
      </c>
      <c r="L18" s="44">
        <v>148.04424535311969</v>
      </c>
      <c r="M18" s="44">
        <v>134.09504322047277</v>
      </c>
      <c r="N18" s="44">
        <v>146.00119812276068</v>
      </c>
      <c r="O18" s="44">
        <v>150</v>
      </c>
      <c r="P18" s="44">
        <v>142.30674192865925</v>
      </c>
      <c r="Q18" s="44">
        <v>139.86321956361184</v>
      </c>
      <c r="R18" s="44">
        <v>130.44608530289895</v>
      </c>
      <c r="S18" s="44">
        <v>128.63379749022201</v>
      </c>
      <c r="T18" s="44">
        <v>146.15881322094666</v>
      </c>
      <c r="U18" s="44">
        <v>134.46736774740614</v>
      </c>
      <c r="V18" s="44">
        <v>145.82585658183902</v>
      </c>
      <c r="W18" s="44">
        <v>138.71072277310921</v>
      </c>
      <c r="X18" s="44">
        <v>132.88928192957152</v>
      </c>
      <c r="Y18" s="44">
        <v>137.52226610795302</v>
      </c>
      <c r="Z18" s="44">
        <v>154.74159982098175</v>
      </c>
      <c r="AA18" s="44">
        <v>132.38798772132384</v>
      </c>
      <c r="AB18" s="44">
        <v>145.78769173140225</v>
      </c>
      <c r="AC18" s="44">
        <v>128.63637736859593</v>
      </c>
      <c r="AE18" s="45">
        <f t="shared" ref="AE18:AE21" si="0">+AC18/AB18-1</f>
        <v>-0.1176458325055707</v>
      </c>
      <c r="AF18" s="45">
        <f t="shared" ref="AF18:AF21" si="1">+AC18/Y18-1</f>
        <v>-6.4614182058211456E-2</v>
      </c>
      <c r="AG18" s="88"/>
      <c r="AI18" s="65"/>
      <c r="BB18" s="58"/>
    </row>
    <row r="19" spans="2:54">
      <c r="B19" s="3" t="s">
        <v>217</v>
      </c>
      <c r="C19" s="3" t="s">
        <v>223</v>
      </c>
      <c r="D19" s="44">
        <v>69.657251250393372</v>
      </c>
      <c r="E19" s="44">
        <v>57.827969406101651</v>
      </c>
      <c r="F19" s="44">
        <v>23.806811846107568</v>
      </c>
      <c r="G19" s="44">
        <v>47.310617073467313</v>
      </c>
      <c r="H19" s="44">
        <v>52.786632655809704</v>
      </c>
      <c r="I19" s="44">
        <v>46.499420873838112</v>
      </c>
      <c r="J19" s="44">
        <v>48.637628429474411</v>
      </c>
      <c r="K19" s="44">
        <v>53.297464231543593</v>
      </c>
      <c r="L19" s="44">
        <v>57.758439786631932</v>
      </c>
      <c r="M19" s="44">
        <v>57.522987659387297</v>
      </c>
      <c r="N19" s="44">
        <v>61.903436748886783</v>
      </c>
      <c r="O19" s="44">
        <v>65</v>
      </c>
      <c r="P19" s="44">
        <v>67.899176783621385</v>
      </c>
      <c r="Q19" s="44">
        <v>68.048013905180269</v>
      </c>
      <c r="R19" s="44">
        <v>69.92914531908491</v>
      </c>
      <c r="S19" s="44">
        <v>69.75133263605592</v>
      </c>
      <c r="T19" s="44">
        <v>74.475922562295651</v>
      </c>
      <c r="U19" s="44">
        <v>72.337455948105003</v>
      </c>
      <c r="V19" s="44">
        <v>75.625266854872493</v>
      </c>
      <c r="W19" s="44">
        <v>76.47439132257945</v>
      </c>
      <c r="X19" s="44">
        <v>79.898352539525675</v>
      </c>
      <c r="Y19" s="44">
        <v>78.732893899840406</v>
      </c>
      <c r="Z19" s="44">
        <v>79.422524992790571</v>
      </c>
      <c r="AA19" s="44">
        <v>78.984333647020961</v>
      </c>
      <c r="AB19" s="44">
        <v>81.237784546719567</v>
      </c>
      <c r="AC19" s="44">
        <v>71.000133244825378</v>
      </c>
      <c r="AE19" s="45">
        <f t="shared" si="0"/>
        <v>-0.12602080865470366</v>
      </c>
      <c r="AF19" s="45">
        <f t="shared" si="1"/>
        <v>-9.8215120415263923E-2</v>
      </c>
      <c r="AG19" s="88"/>
      <c r="AI19" s="65"/>
      <c r="BB19" s="58"/>
    </row>
    <row r="20" spans="2:54">
      <c r="B20" s="3" t="s">
        <v>218</v>
      </c>
      <c r="C20" s="3" t="s">
        <v>224</v>
      </c>
      <c r="D20" s="44">
        <v>17.886826904668641</v>
      </c>
      <c r="E20" s="44">
        <v>17.70171652201196</v>
      </c>
      <c r="F20" s="44">
        <v>20.280123389795222</v>
      </c>
      <c r="G20" s="44">
        <v>21.742665534989374</v>
      </c>
      <c r="H20" s="44">
        <v>19.457754247545498</v>
      </c>
      <c r="I20" s="44">
        <v>18.883243157001885</v>
      </c>
      <c r="J20" s="44">
        <v>21.717035144997038</v>
      </c>
      <c r="K20" s="44">
        <v>23.137097284829565</v>
      </c>
      <c r="L20" s="44">
        <v>23.592274013656823</v>
      </c>
      <c r="M20" s="44">
        <v>22.572722046707394</v>
      </c>
      <c r="N20" s="44">
        <v>25.481940897342323</v>
      </c>
      <c r="O20" s="44">
        <v>26</v>
      </c>
      <c r="P20" s="44">
        <v>26.611779081843782</v>
      </c>
      <c r="Q20" s="44">
        <v>25.396461060599858</v>
      </c>
      <c r="R20" s="44">
        <v>28.909309109504516</v>
      </c>
      <c r="S20" s="44">
        <v>29.843889342825548</v>
      </c>
      <c r="T20" s="44">
        <v>31.065385937038716</v>
      </c>
      <c r="U20" s="44">
        <v>28.964007530189054</v>
      </c>
      <c r="V20" s="44">
        <v>32.92448416522781</v>
      </c>
      <c r="W20" s="44">
        <v>34.169892256514252</v>
      </c>
      <c r="X20" s="44">
        <v>32.856492280978081</v>
      </c>
      <c r="Y20" s="44">
        <v>33.547261624880385</v>
      </c>
      <c r="Z20" s="44">
        <v>35.696533450461061</v>
      </c>
      <c r="AA20" s="44">
        <v>36.643022555657303</v>
      </c>
      <c r="AB20" s="44">
        <v>36.292457270443826</v>
      </c>
      <c r="AC20" s="44">
        <v>37.282671899651255</v>
      </c>
      <c r="AE20" s="45">
        <f t="shared" si="0"/>
        <v>2.7284309294037579E-2</v>
      </c>
      <c r="AF20" s="45">
        <f t="shared" si="1"/>
        <v>0.11134769557466639</v>
      </c>
      <c r="AG20" s="88"/>
      <c r="AI20" s="65"/>
      <c r="BB20" s="58"/>
    </row>
    <row r="21" spans="2:54">
      <c r="B21" s="12" t="s">
        <v>219</v>
      </c>
      <c r="C21" s="12" t="s">
        <v>219</v>
      </c>
      <c r="D21" s="47">
        <f t="shared" ref="D21:M21" si="2">+SUM(D17:D20)</f>
        <v>784.0978371575394</v>
      </c>
      <c r="E21" s="47">
        <f t="shared" si="2"/>
        <v>724.51212831093358</v>
      </c>
      <c r="F21" s="47">
        <f t="shared" si="2"/>
        <v>659.8894618837495</v>
      </c>
      <c r="G21" s="47">
        <f t="shared" si="2"/>
        <v>720.18886891415127</v>
      </c>
      <c r="H21" s="47">
        <f t="shared" si="2"/>
        <v>752.6614832198394</v>
      </c>
      <c r="I21" s="47">
        <f t="shared" si="2"/>
        <v>744.49663771314192</v>
      </c>
      <c r="J21" s="47">
        <f t="shared" si="2"/>
        <v>743.09407135189895</v>
      </c>
      <c r="K21" s="47">
        <f t="shared" si="2"/>
        <v>739.35455618337755</v>
      </c>
      <c r="L21" s="47">
        <f t="shared" si="2"/>
        <v>753.27111285495653</v>
      </c>
      <c r="M21" s="47">
        <f t="shared" si="2"/>
        <v>738.4386413900404</v>
      </c>
      <c r="N21" s="47">
        <f>+SUM(N17:N20)</f>
        <v>759.66935380092821</v>
      </c>
      <c r="O21" s="47">
        <v>797</v>
      </c>
      <c r="P21" s="47">
        <v>797.76634980729921</v>
      </c>
      <c r="Q21" s="47">
        <v>772.61818074433938</v>
      </c>
      <c r="R21" s="47">
        <f t="shared" ref="R21:W21" si="3">+SUM(R17:R20)</f>
        <v>827.96996992147558</v>
      </c>
      <c r="S21" s="47">
        <f t="shared" si="3"/>
        <v>837.52041748864121</v>
      </c>
      <c r="T21" s="47">
        <f t="shared" si="3"/>
        <v>832.13598842317685</v>
      </c>
      <c r="U21" s="47">
        <f t="shared" si="3"/>
        <v>786.12949780006613</v>
      </c>
      <c r="V21" s="47">
        <f t="shared" si="3"/>
        <v>799.1999234331555</v>
      </c>
      <c r="W21" s="47">
        <f t="shared" si="3"/>
        <v>813.07468211917603</v>
      </c>
      <c r="X21" s="47">
        <f t="shared" ref="X21:AC21" si="4">+SUM(X17:X20)</f>
        <v>799.35004507044175</v>
      </c>
      <c r="Y21" s="47">
        <f t="shared" si="4"/>
        <v>803.45442546095956</v>
      </c>
      <c r="Z21" s="47">
        <f t="shared" si="4"/>
        <v>818.12758516012047</v>
      </c>
      <c r="AA21" s="47">
        <f t="shared" si="4"/>
        <v>796.12525009133208</v>
      </c>
      <c r="AB21" s="47">
        <f t="shared" si="4"/>
        <v>816.76438707213345</v>
      </c>
      <c r="AC21" s="47">
        <f t="shared" si="4"/>
        <v>789.42089790596469</v>
      </c>
      <c r="AE21" s="48">
        <f t="shared" si="0"/>
        <v>-3.3477817592154513E-2</v>
      </c>
      <c r="AF21" s="48">
        <f t="shared" si="1"/>
        <v>-1.7466488590119456E-2</v>
      </c>
      <c r="AG21" s="88"/>
      <c r="AI21" s="65"/>
      <c r="AJ21" s="61"/>
      <c r="AK21" s="65"/>
      <c r="BB21" s="58"/>
    </row>
    <row r="22" spans="2:54">
      <c r="B22" s="3"/>
      <c r="C22" s="3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F22" s="48"/>
      <c r="AH22" s="65"/>
      <c r="AI22" s="65"/>
    </row>
    <row r="23" spans="2:54">
      <c r="B23" s="3"/>
      <c r="C23" s="3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H23" s="65"/>
      <c r="AI23" s="65"/>
    </row>
    <row r="24" spans="2:54" s="3" customFormat="1">
      <c r="B24" s="28" t="s">
        <v>288</v>
      </c>
      <c r="C24" s="28" t="s">
        <v>289</v>
      </c>
      <c r="D24" s="43" t="s">
        <v>1</v>
      </c>
      <c r="E24" s="43" t="s">
        <v>2</v>
      </c>
      <c r="F24" s="43" t="s">
        <v>3</v>
      </c>
      <c r="G24" s="43" t="s">
        <v>4</v>
      </c>
      <c r="H24" s="43" t="s">
        <v>5</v>
      </c>
      <c r="I24" s="43" t="s">
        <v>6</v>
      </c>
      <c r="J24" s="43" t="s">
        <v>7</v>
      </c>
      <c r="K24" s="43" t="s">
        <v>207</v>
      </c>
      <c r="L24" s="43" t="s">
        <v>329</v>
      </c>
      <c r="M24" s="43" t="s">
        <v>330</v>
      </c>
      <c r="N24" s="43" t="s">
        <v>332</v>
      </c>
      <c r="O24" s="43" t="s">
        <v>333</v>
      </c>
      <c r="P24" s="43" t="s">
        <v>338</v>
      </c>
      <c r="Q24" s="43" t="s">
        <v>341</v>
      </c>
      <c r="R24" s="43" t="s">
        <v>342</v>
      </c>
      <c r="S24" s="43" t="s">
        <v>343</v>
      </c>
      <c r="T24" s="43" t="s">
        <v>344</v>
      </c>
      <c r="U24" s="43" t="s">
        <v>351</v>
      </c>
      <c r="V24" s="43" t="s">
        <v>354</v>
      </c>
      <c r="W24" s="43" t="s">
        <v>356</v>
      </c>
      <c r="X24" s="43" t="s">
        <v>360</v>
      </c>
      <c r="Y24" s="43" t="str">
        <f>+$Y$6</f>
        <v>1Q25</v>
      </c>
      <c r="Z24" s="43" t="str">
        <f>+Z$6</f>
        <v>2Q25</v>
      </c>
      <c r="AA24" s="43" t="str">
        <f>+AA$6</f>
        <v>3Q25</v>
      </c>
      <c r="AB24" s="43" t="str">
        <f>+AB$6</f>
        <v>4Q25</v>
      </c>
      <c r="AC24" s="43" t="str">
        <f>+AC$6</f>
        <v>1Q26</v>
      </c>
      <c r="AD24" s="41"/>
      <c r="AE24" s="43" t="s">
        <v>221</v>
      </c>
      <c r="AF24" s="43" t="s">
        <v>220</v>
      </c>
      <c r="AH24" s="65"/>
      <c r="AI24" s="65"/>
    </row>
    <row r="25" spans="2:54">
      <c r="B25" s="12" t="s">
        <v>290</v>
      </c>
      <c r="C25" s="12" t="s">
        <v>301</v>
      </c>
      <c r="D25" s="49">
        <v>12.840018713874391</v>
      </c>
      <c r="E25" s="49">
        <v>12.580536980879668</v>
      </c>
      <c r="F25" s="49">
        <v>12.219766554886075</v>
      </c>
      <c r="G25" s="49">
        <v>12.054905781333565</v>
      </c>
      <c r="H25" s="49">
        <v>11.427694631035937</v>
      </c>
      <c r="I25" s="49">
        <v>11.293875512905949</v>
      </c>
      <c r="J25" s="49">
        <v>11.32</v>
      </c>
      <c r="K25" s="49">
        <v>11.794351753673045</v>
      </c>
      <c r="L25" s="49" t="s">
        <v>370</v>
      </c>
      <c r="M25" s="49">
        <v>13.14</v>
      </c>
      <c r="N25" s="49">
        <v>11.457647948997478</v>
      </c>
      <c r="O25" s="49">
        <v>11.796652162944127</v>
      </c>
      <c r="P25" s="49">
        <v>11.982209460775904</v>
      </c>
      <c r="Q25" s="49">
        <v>11.922746087974177</v>
      </c>
      <c r="R25" s="49">
        <v>12.319729097101098</v>
      </c>
      <c r="S25" s="49">
        <v>12.234685867036934</v>
      </c>
      <c r="T25" s="49">
        <v>12.350250082191611</v>
      </c>
      <c r="U25" s="49">
        <v>12.78243668258026</v>
      </c>
      <c r="V25" s="49">
        <v>13.026475308246992</v>
      </c>
      <c r="W25" s="49">
        <v>12.61009995196928</v>
      </c>
      <c r="X25" s="49">
        <v>12.62157730036661</v>
      </c>
      <c r="Y25" s="49">
        <v>12.552841705217594</v>
      </c>
      <c r="Z25" s="49">
        <v>12.688876789259581</v>
      </c>
      <c r="AA25" s="49">
        <v>12.57</v>
      </c>
      <c r="AB25" s="49">
        <v>12.474660086246004</v>
      </c>
      <c r="AC25" s="49">
        <v>12.469954191456546</v>
      </c>
      <c r="AE25" s="48">
        <f t="shared" ref="AE25:AE36" si="5">+AC25/AB25-1</f>
        <v>-3.7723631400954361E-4</v>
      </c>
      <c r="AF25" s="48">
        <f t="shared" ref="AF25:AF36" si="6">+AC25/Y25-1</f>
        <v>-6.6030876280862572E-3</v>
      </c>
      <c r="AH25" s="65"/>
      <c r="AI25" s="65"/>
      <c r="BB25" s="58"/>
    </row>
    <row r="26" spans="2:54">
      <c r="B26" s="7" t="s">
        <v>291</v>
      </c>
      <c r="C26" s="7" t="s">
        <v>302</v>
      </c>
      <c r="D26" s="50">
        <v>17.818616622898706</v>
      </c>
      <c r="E26" s="50">
        <v>17.731213862607714</v>
      </c>
      <c r="F26" s="50">
        <v>17.076318745709699</v>
      </c>
      <c r="G26" s="50">
        <v>16.575410978969249</v>
      </c>
      <c r="H26" s="50">
        <v>16.765138846024655</v>
      </c>
      <c r="I26" s="50">
        <v>18.057943104620662</v>
      </c>
      <c r="J26" s="50">
        <v>17.84</v>
      </c>
      <c r="K26" s="50">
        <v>20.925191161998629</v>
      </c>
      <c r="L26" s="50" t="s">
        <v>371</v>
      </c>
      <c r="M26" s="50">
        <v>25.78</v>
      </c>
      <c r="N26" s="50">
        <v>25.372080438461904</v>
      </c>
      <c r="O26" s="50">
        <v>23.612707552244391</v>
      </c>
      <c r="P26" s="50">
        <v>21.986119131621869</v>
      </c>
      <c r="Q26" s="50">
        <v>21.05801064116757</v>
      </c>
      <c r="R26" s="50">
        <v>21.486589798507321</v>
      </c>
      <c r="S26" s="50">
        <v>20.878699726303189</v>
      </c>
      <c r="T26" s="50">
        <v>20.683992621671912</v>
      </c>
      <c r="U26" s="50">
        <v>21.77408828343286</v>
      </c>
      <c r="V26" s="50">
        <v>23.485468891533976</v>
      </c>
      <c r="W26" s="50">
        <v>23.765913268443697</v>
      </c>
      <c r="X26" s="50">
        <v>24.231817321184124</v>
      </c>
      <c r="Y26" s="50">
        <v>25.65888069478768</v>
      </c>
      <c r="Z26" s="50">
        <v>25.045898546265263</v>
      </c>
      <c r="AA26" s="50">
        <v>24.903270291474698</v>
      </c>
      <c r="AB26" s="50">
        <v>25.286778547895629</v>
      </c>
      <c r="AC26" s="50">
        <v>25.318220215846441</v>
      </c>
      <c r="AE26" s="45">
        <f t="shared" si="5"/>
        <v>1.243403460478687E-3</v>
      </c>
      <c r="AF26" s="45">
        <f t="shared" si="6"/>
        <v>-1.3276513616996555E-2</v>
      </c>
      <c r="AG26" s="61"/>
      <c r="AH26" s="69"/>
      <c r="BB26" s="58"/>
    </row>
    <row r="27" spans="2:54">
      <c r="B27" s="31" t="s">
        <v>292</v>
      </c>
      <c r="C27" s="31" t="s">
        <v>303</v>
      </c>
      <c r="D27" s="50">
        <v>33.62740086540407</v>
      </c>
      <c r="E27" s="50">
        <v>33.17480506923998</v>
      </c>
      <c r="F27" s="50">
        <v>32.932355897487469</v>
      </c>
      <c r="G27" s="50">
        <v>32.623714610358881</v>
      </c>
      <c r="H27" s="50">
        <v>33.728200962060441</v>
      </c>
      <c r="I27" s="50">
        <v>33.098250814060286</v>
      </c>
      <c r="J27" s="50">
        <v>31.72</v>
      </c>
      <c r="K27" s="50">
        <v>30.681243493716405</v>
      </c>
      <c r="L27" s="50" t="s">
        <v>372</v>
      </c>
      <c r="M27" s="50">
        <v>35.61</v>
      </c>
      <c r="N27" s="50">
        <v>36.649869080428402</v>
      </c>
      <c r="O27" s="50">
        <v>36.267510333896404</v>
      </c>
      <c r="P27" s="50">
        <v>36.41397216699108</v>
      </c>
      <c r="Q27" s="50">
        <v>35.295214244023477</v>
      </c>
      <c r="R27" s="50">
        <v>34.965176162252867</v>
      </c>
      <c r="S27" s="50">
        <v>34.528005847985732</v>
      </c>
      <c r="T27" s="50">
        <v>34.834765372646039</v>
      </c>
      <c r="U27" s="50">
        <v>35.264482854525234</v>
      </c>
      <c r="V27" s="50">
        <v>34.515047614547733</v>
      </c>
      <c r="W27" s="50">
        <v>34.754735445204318</v>
      </c>
      <c r="X27" s="50">
        <v>34.760514361784885</v>
      </c>
      <c r="Y27" s="50">
        <v>34.500056846071665</v>
      </c>
      <c r="Z27" s="50">
        <v>34.998016819403126</v>
      </c>
      <c r="AA27" s="50">
        <v>34.592020841448239</v>
      </c>
      <c r="AB27" s="50">
        <v>35.120782373593634</v>
      </c>
      <c r="AC27" s="50">
        <v>34.591164032075966</v>
      </c>
      <c r="AE27" s="45">
        <f t="shared" si="5"/>
        <v>-1.5079912966741715E-2</v>
      </c>
      <c r="AF27" s="45">
        <f t="shared" si="6"/>
        <v>2.6407836488731018E-3</v>
      </c>
      <c r="AG27" s="61"/>
      <c r="AH27" s="69"/>
      <c r="BB27" s="58"/>
    </row>
    <row r="28" spans="2:54">
      <c r="B28" s="12" t="s">
        <v>293</v>
      </c>
      <c r="C28" s="12" t="s">
        <v>304</v>
      </c>
      <c r="D28" s="49">
        <v>9.8678108870580541</v>
      </c>
      <c r="E28" s="49">
        <v>9.8482906274226441</v>
      </c>
      <c r="F28" s="49">
        <v>9.9989173423540603</v>
      </c>
      <c r="G28" s="49">
        <v>9.4956949262476176</v>
      </c>
      <c r="H28" s="49">
        <v>9.3897798434269575</v>
      </c>
      <c r="I28" s="49">
        <v>9.2360614101223817</v>
      </c>
      <c r="J28" s="49">
        <v>8.9499999999999993</v>
      </c>
      <c r="K28" s="49">
        <v>8.2275386858348476</v>
      </c>
      <c r="L28" s="49" t="s">
        <v>373</v>
      </c>
      <c r="M28" s="49">
        <v>9.36</v>
      </c>
      <c r="N28" s="49">
        <v>9.5513817313090925</v>
      </c>
      <c r="O28" s="49">
        <v>9.1222067570091738</v>
      </c>
      <c r="P28" s="49">
        <v>9.2613797294637248</v>
      </c>
      <c r="Q28" s="49">
        <v>9.3027329313031455</v>
      </c>
      <c r="R28" s="49">
        <v>9.5724033770096018</v>
      </c>
      <c r="S28" s="49">
        <v>10.034231274470104</v>
      </c>
      <c r="T28" s="49">
        <v>9.7569385492397025</v>
      </c>
      <c r="U28" s="49">
        <v>10.272380013945517</v>
      </c>
      <c r="V28" s="49">
        <v>10.38932925686291</v>
      </c>
      <c r="W28" s="49">
        <v>10.553755813302551</v>
      </c>
      <c r="X28" s="49">
        <v>10.449091207221512</v>
      </c>
      <c r="Y28" s="49">
        <v>10.57655696749441</v>
      </c>
      <c r="Z28" s="49">
        <v>10.810219765047293</v>
      </c>
      <c r="AA28" s="49">
        <v>11.134294451034954</v>
      </c>
      <c r="AB28" s="49">
        <v>11.538148123465866</v>
      </c>
      <c r="AC28" s="49">
        <v>12.40053001384897</v>
      </c>
      <c r="AE28" s="48">
        <f t="shared" si="5"/>
        <v>7.4741794017119778E-2</v>
      </c>
      <c r="AF28" s="48">
        <f t="shared" si="6"/>
        <v>0.1724543300773862</v>
      </c>
      <c r="BB28" s="58"/>
    </row>
    <row r="29" spans="2:54">
      <c r="B29" s="7" t="s">
        <v>294</v>
      </c>
      <c r="C29" s="7" t="s">
        <v>305</v>
      </c>
      <c r="D29" s="50">
        <v>13.100157131766354</v>
      </c>
      <c r="E29" s="50">
        <v>13.276043323604577</v>
      </c>
      <c r="F29" s="50">
        <v>12.877835793631281</v>
      </c>
      <c r="G29" s="50">
        <v>12.031810325641965</v>
      </c>
      <c r="H29" s="50">
        <v>12.464600055835707</v>
      </c>
      <c r="I29" s="50">
        <v>16.085064892896593</v>
      </c>
      <c r="J29" s="50">
        <v>16.77</v>
      </c>
      <c r="K29" s="50">
        <v>17.498456166079563</v>
      </c>
      <c r="L29" s="50" t="s">
        <v>374</v>
      </c>
      <c r="M29" s="50">
        <v>22.23</v>
      </c>
      <c r="N29" s="50">
        <v>21.991844727868564</v>
      </c>
      <c r="O29" s="50">
        <v>17.93502540960155</v>
      </c>
      <c r="P29" s="50">
        <v>16.742385505768411</v>
      </c>
      <c r="Q29" s="50">
        <v>16.209779900621239</v>
      </c>
      <c r="R29" s="50">
        <v>16.489078544433525</v>
      </c>
      <c r="S29" s="50">
        <v>15.821152491976189</v>
      </c>
      <c r="T29" s="50">
        <v>15.664582614954384</v>
      </c>
      <c r="U29" s="50">
        <v>16.601224939997724</v>
      </c>
      <c r="V29" s="50">
        <v>18.040699824788405</v>
      </c>
      <c r="W29" s="50">
        <v>18.24303781097273</v>
      </c>
      <c r="X29" s="50">
        <v>18.655478071335931</v>
      </c>
      <c r="Y29" s="50">
        <v>19.475930498698077</v>
      </c>
      <c r="Z29" s="50">
        <v>19.218097564411899</v>
      </c>
      <c r="AA29" s="50">
        <v>18.911059465120896</v>
      </c>
      <c r="AB29" s="50">
        <v>19.054975689005193</v>
      </c>
      <c r="AC29" s="50">
        <v>19.360782135916942</v>
      </c>
      <c r="AE29" s="45">
        <f t="shared" si="5"/>
        <v>1.6048640098145217E-2</v>
      </c>
      <c r="AF29" s="45">
        <f t="shared" si="6"/>
        <v>-5.9123420464470833E-3</v>
      </c>
      <c r="AH29" s="69"/>
      <c r="BB29" s="58"/>
    </row>
    <row r="30" spans="2:54">
      <c r="B30" s="7" t="s">
        <v>295</v>
      </c>
      <c r="C30" s="7" t="s">
        <v>306</v>
      </c>
      <c r="D30" s="50">
        <v>26.803618738770489</v>
      </c>
      <c r="E30" s="50">
        <v>25.754635243694558</v>
      </c>
      <c r="F30" s="50">
        <v>24.201388316965051</v>
      </c>
      <c r="G30" s="50">
        <v>20.558977051733354</v>
      </c>
      <c r="H30" s="50">
        <v>20.501212595218831</v>
      </c>
      <c r="I30" s="50">
        <v>23.649148898187399</v>
      </c>
      <c r="J30" s="50">
        <v>25.65</v>
      </c>
      <c r="K30" s="50">
        <v>25.741776726428288</v>
      </c>
      <c r="L30" s="50" t="s">
        <v>375</v>
      </c>
      <c r="M30" s="50">
        <v>31.02</v>
      </c>
      <c r="N30" s="50">
        <v>37.752756793023131</v>
      </c>
      <c r="O30" s="50">
        <v>34.340555576750063</v>
      </c>
      <c r="P30" s="50">
        <v>33.564458618863014</v>
      </c>
      <c r="Q30" s="50">
        <v>30.849619118541835</v>
      </c>
      <c r="R30" s="50">
        <v>29.557720005086079</v>
      </c>
      <c r="S30" s="50">
        <v>33.33438845650533</v>
      </c>
      <c r="T30" s="50">
        <v>29.307228390322329</v>
      </c>
      <c r="U30" s="50">
        <v>28.745586753004879</v>
      </c>
      <c r="V30" s="50">
        <v>29.947386218219542</v>
      </c>
      <c r="W30" s="50">
        <v>29.999416676150471</v>
      </c>
      <c r="X30" s="50">
        <v>27.665299745257016</v>
      </c>
      <c r="Y30" s="50">
        <v>28.248724285560492</v>
      </c>
      <c r="Z30" s="50">
        <v>27.515403858340026</v>
      </c>
      <c r="AA30" s="50">
        <v>27.762240687722279</v>
      </c>
      <c r="AB30" s="50">
        <v>27.904082408977274</v>
      </c>
      <c r="AC30" s="50">
        <v>34.027921424397142</v>
      </c>
      <c r="AE30" s="45">
        <f t="shared" si="5"/>
        <v>0.21946032575684016</v>
      </c>
      <c r="AF30" s="45">
        <f t="shared" si="6"/>
        <v>0.20458258859465461</v>
      </c>
      <c r="AH30" s="69"/>
      <c r="BB30" s="58"/>
    </row>
    <row r="31" spans="2:54">
      <c r="B31" s="12" t="s">
        <v>296</v>
      </c>
      <c r="C31" s="12" t="s">
        <v>307</v>
      </c>
      <c r="D31" s="49">
        <v>6.0949264362273317</v>
      </c>
      <c r="E31" s="49">
        <v>6.0321043597031974</v>
      </c>
      <c r="F31" s="49">
        <v>6.0536291242978404</v>
      </c>
      <c r="G31" s="49">
        <v>6.1199913671831636</v>
      </c>
      <c r="H31" s="49">
        <v>5.982276391267618</v>
      </c>
      <c r="I31" s="49">
        <v>5.927718981951795</v>
      </c>
      <c r="J31" s="49">
        <v>5.85</v>
      </c>
      <c r="K31" s="49">
        <v>5.6586531396394886</v>
      </c>
      <c r="L31" s="49" t="s">
        <v>376</v>
      </c>
      <c r="M31" s="49">
        <v>5.87</v>
      </c>
      <c r="N31" s="49">
        <v>5.85346876539184</v>
      </c>
      <c r="O31" s="49">
        <v>6.0436694577530421</v>
      </c>
      <c r="P31" s="49">
        <v>6.1103377757780679</v>
      </c>
      <c r="Q31" s="49">
        <v>6.0729332323980199</v>
      </c>
      <c r="R31" s="49">
        <v>6.4567263181856775</v>
      </c>
      <c r="S31" s="49">
        <v>6.5534494235332232</v>
      </c>
      <c r="T31" s="49">
        <v>6.5876101932006108</v>
      </c>
      <c r="U31" s="49">
        <v>6.7245871063258154</v>
      </c>
      <c r="V31" s="49">
        <v>6.9602692783988465</v>
      </c>
      <c r="W31" s="49">
        <v>6.5097288429271307</v>
      </c>
      <c r="X31" s="49">
        <v>6.4354176063068582</v>
      </c>
      <c r="Y31" s="49">
        <v>6.3746062128364684</v>
      </c>
      <c r="Z31" s="49">
        <v>6.5180736393064365</v>
      </c>
      <c r="AA31" s="49">
        <v>6.4162704651164679</v>
      </c>
      <c r="AB31" s="49">
        <v>6.4065792449100272</v>
      </c>
      <c r="AC31" s="49">
        <v>6.4192129778152793</v>
      </c>
      <c r="AE31" s="48">
        <f t="shared" si="5"/>
        <v>1.9719935432453983E-3</v>
      </c>
      <c r="AF31" s="48">
        <f t="shared" si="6"/>
        <v>6.9975718482793159E-3</v>
      </c>
      <c r="BB31" s="58"/>
    </row>
    <row r="32" spans="2:54">
      <c r="B32" s="7" t="s">
        <v>297</v>
      </c>
      <c r="C32" s="7" t="s">
        <v>308</v>
      </c>
      <c r="D32" s="50">
        <v>46.545780648121429</v>
      </c>
      <c r="E32" s="50">
        <v>45.912409307859321</v>
      </c>
      <c r="F32" s="50">
        <v>45.576870769302111</v>
      </c>
      <c r="G32" s="50">
        <v>45.154218350534997</v>
      </c>
      <c r="H32" s="50">
        <v>46.863139174558185</v>
      </c>
      <c r="I32" s="50">
        <v>46.027573682892218</v>
      </c>
      <c r="J32" s="50">
        <v>44.1</v>
      </c>
      <c r="K32" s="50">
        <v>42.66459194818254</v>
      </c>
      <c r="L32" s="50" t="s">
        <v>377</v>
      </c>
      <c r="M32" s="50">
        <v>49.81</v>
      </c>
      <c r="N32" s="50">
        <v>51.265748733745546</v>
      </c>
      <c r="O32" s="50">
        <v>50.731263139803183</v>
      </c>
      <c r="P32" s="50">
        <v>54.563422128733997</v>
      </c>
      <c r="Q32" s="50">
        <v>52.18526242962573</v>
      </c>
      <c r="R32" s="50">
        <v>51.696777060753533</v>
      </c>
      <c r="S32" s="50">
        <v>50.603962955345196</v>
      </c>
      <c r="T32" s="50">
        <v>51.057407311112271</v>
      </c>
      <c r="U32" s="50">
        <v>51.88108053574156</v>
      </c>
      <c r="V32" s="50">
        <v>50.880400052155437</v>
      </c>
      <c r="W32" s="50">
        <v>51.239931798140304</v>
      </c>
      <c r="X32" s="50">
        <v>51.247117487251479</v>
      </c>
      <c r="Y32" s="50">
        <v>50.665759986862241</v>
      </c>
      <c r="Z32" s="50">
        <v>51.339898222894732</v>
      </c>
      <c r="AA32" s="50">
        <v>50.705189314900728</v>
      </c>
      <c r="AB32" s="50">
        <v>51.466987585658373</v>
      </c>
      <c r="AC32" s="50">
        <v>52.481616525486764</v>
      </c>
      <c r="AE32" s="45">
        <f t="shared" si="5"/>
        <v>1.9714169945145965E-2</v>
      </c>
      <c r="AF32" s="45">
        <f t="shared" si="6"/>
        <v>3.583991514378515E-2</v>
      </c>
      <c r="AH32" s="69"/>
      <c r="BB32" s="58"/>
    </row>
    <row r="33" spans="2:54">
      <c r="B33" s="7" t="s">
        <v>298</v>
      </c>
      <c r="C33" s="7" t="s">
        <v>309</v>
      </c>
      <c r="D33" s="50">
        <v>16.892166862857867</v>
      </c>
      <c r="E33" s="50">
        <v>17.770314551351248</v>
      </c>
      <c r="F33" s="50">
        <v>14.954903432195541</v>
      </c>
      <c r="G33" s="50">
        <v>15.029422718808195</v>
      </c>
      <c r="H33" s="50">
        <v>15.812203440094901</v>
      </c>
      <c r="I33" s="50">
        <v>19.181536216018976</v>
      </c>
      <c r="J33" s="50">
        <v>19.79</v>
      </c>
      <c r="K33" s="50">
        <v>19.770428457779293</v>
      </c>
      <c r="L33" s="50" t="s">
        <v>378</v>
      </c>
      <c r="M33" s="50">
        <v>21.25</v>
      </c>
      <c r="N33" s="50">
        <v>24.192898040375258</v>
      </c>
      <c r="O33" s="50">
        <v>20.656219058349553</v>
      </c>
      <c r="P33" s="50">
        <v>19.251557111236938</v>
      </c>
      <c r="Q33" s="50">
        <v>18.410802834542991</v>
      </c>
      <c r="R33" s="50">
        <v>20.983514210521683</v>
      </c>
      <c r="S33" s="50">
        <v>19.6603622316971</v>
      </c>
      <c r="T33" s="50">
        <v>18.77177473870314</v>
      </c>
      <c r="U33" s="50">
        <v>19.626769626769629</v>
      </c>
      <c r="V33" s="50">
        <v>20.085596090099266</v>
      </c>
      <c r="W33" s="50">
        <v>18.977671750609804</v>
      </c>
      <c r="X33" s="50">
        <v>15.819687309859528</v>
      </c>
      <c r="Y33" s="50">
        <v>16.042021578648495</v>
      </c>
      <c r="Z33" s="50">
        <v>16.400141662353231</v>
      </c>
      <c r="AA33" s="50">
        <v>16.819314116611416</v>
      </c>
      <c r="AB33" s="50">
        <v>18.619039280919864</v>
      </c>
      <c r="AC33" s="50">
        <v>20.210434454923199</v>
      </c>
      <c r="AE33" s="45">
        <f t="shared" si="5"/>
        <v>8.5471390332912733E-2</v>
      </c>
      <c r="AF33" s="45">
        <f t="shared" si="6"/>
        <v>0.25984336549096487</v>
      </c>
      <c r="AH33" s="69"/>
      <c r="BB33" s="58"/>
    </row>
    <row r="34" spans="2:54">
      <c r="B34" s="12" t="s">
        <v>299</v>
      </c>
      <c r="C34" s="12" t="s">
        <v>310</v>
      </c>
      <c r="D34" s="49">
        <v>3.9436980981793668</v>
      </c>
      <c r="E34" s="49">
        <v>3.9672653129226791</v>
      </c>
      <c r="F34" s="49">
        <v>3.9067594212875907</v>
      </c>
      <c r="G34" s="49">
        <v>3.9799646697230031</v>
      </c>
      <c r="H34" s="49">
        <v>3.9114865435669572</v>
      </c>
      <c r="I34" s="49">
        <v>3.8807058643865862</v>
      </c>
      <c r="J34" s="49">
        <v>3.83</v>
      </c>
      <c r="K34" s="49">
        <v>3.7297373684443023</v>
      </c>
      <c r="L34" s="49" t="s">
        <v>379</v>
      </c>
      <c r="M34" s="49">
        <v>3.79</v>
      </c>
      <c r="N34" s="49">
        <v>3.8563120811957332</v>
      </c>
      <c r="O34" s="49">
        <v>3.9723743532136417</v>
      </c>
      <c r="P34" s="49">
        <v>4.0054962072646729</v>
      </c>
      <c r="Q34" s="49">
        <v>3.9823190270036695</v>
      </c>
      <c r="R34" s="49">
        <v>4.2367339785676021</v>
      </c>
      <c r="S34" s="49">
        <v>4.2890781442208574</v>
      </c>
      <c r="T34" s="49">
        <v>4.2926957596099458</v>
      </c>
      <c r="U34" s="49">
        <v>4.3555524023382386</v>
      </c>
      <c r="V34" s="49">
        <v>4.5316758035389135</v>
      </c>
      <c r="W34" s="49">
        <v>4.2511199915427156</v>
      </c>
      <c r="X34" s="49">
        <v>4.1991764223385761</v>
      </c>
      <c r="Y34" s="49">
        <v>4.1614004692300082</v>
      </c>
      <c r="Z34" s="49">
        <v>4.2265487843351028</v>
      </c>
      <c r="AA34" s="49">
        <v>4.1729707951205803</v>
      </c>
      <c r="AB34" s="49">
        <v>4.1615653314788261</v>
      </c>
      <c r="AC34" s="49">
        <v>4.1794602512384724</v>
      </c>
      <c r="AE34" s="48">
        <f t="shared" si="5"/>
        <v>4.3000453757835455E-3</v>
      </c>
      <c r="AF34" s="48">
        <f t="shared" si="6"/>
        <v>4.339832741885985E-3</v>
      </c>
      <c r="BB34" s="58"/>
    </row>
    <row r="35" spans="2:54">
      <c r="B35" s="7" t="s">
        <v>300</v>
      </c>
      <c r="C35" s="7" t="s">
        <v>311</v>
      </c>
      <c r="D35" s="50">
        <v>21.9585091541785</v>
      </c>
      <c r="E35" s="50">
        <v>22.289858611220438</v>
      </c>
      <c r="F35" s="50">
        <v>20.398242383158721</v>
      </c>
      <c r="G35" s="50">
        <v>18.707526652226921</v>
      </c>
      <c r="H35" s="50">
        <v>18.540494245139712</v>
      </c>
      <c r="I35" s="50">
        <v>21.376677357521682</v>
      </c>
      <c r="J35" s="50">
        <v>21.97</v>
      </c>
      <c r="K35" s="50">
        <v>20.365848956412805</v>
      </c>
      <c r="L35" s="50" t="s">
        <v>380</v>
      </c>
      <c r="M35" s="50">
        <v>26.83</v>
      </c>
      <c r="N35" s="50">
        <v>28.059910006382335</v>
      </c>
      <c r="O35" s="50">
        <v>28.501266550888289</v>
      </c>
      <c r="P35" s="50">
        <v>30.874905458326399</v>
      </c>
      <c r="Q35" s="50">
        <v>29.535106254230232</v>
      </c>
      <c r="R35" s="50">
        <v>25.965457846445602</v>
      </c>
      <c r="S35" s="50">
        <v>26.808669974874178</v>
      </c>
      <c r="T35" s="50">
        <v>28.343063517010371</v>
      </c>
      <c r="U35" s="50">
        <v>27.143188871750862</v>
      </c>
      <c r="V35" s="50">
        <v>27.601445947658846</v>
      </c>
      <c r="W35" s="50">
        <v>27.590521063092886</v>
      </c>
      <c r="X35" s="50">
        <v>25.418356599207932</v>
      </c>
      <c r="Y35" s="50">
        <v>26.765645502578469</v>
      </c>
      <c r="Z35" s="50">
        <v>25.290345842964069</v>
      </c>
      <c r="AA35" s="50">
        <v>26.66570997734922</v>
      </c>
      <c r="AB35" s="50">
        <v>26.990248206399972</v>
      </c>
      <c r="AC35" s="50">
        <v>31.559555881420408</v>
      </c>
      <c r="AE35" s="45">
        <f t="shared" si="5"/>
        <v>0.16929476305953184</v>
      </c>
      <c r="AF35" s="45">
        <f t="shared" si="6"/>
        <v>0.17910684718513958</v>
      </c>
      <c r="AH35" s="69"/>
      <c r="BB35" s="58"/>
    </row>
    <row r="36" spans="2:54">
      <c r="B36" s="7" t="s">
        <v>298</v>
      </c>
      <c r="C36" s="7" t="s">
        <v>312</v>
      </c>
      <c r="D36" s="50">
        <v>16.892166862857867</v>
      </c>
      <c r="E36" s="50">
        <v>17.770314551351248</v>
      </c>
      <c r="F36" s="50">
        <v>14.954903432195541</v>
      </c>
      <c r="G36" s="50">
        <v>15.029422718808195</v>
      </c>
      <c r="H36" s="50">
        <v>15.812203440094901</v>
      </c>
      <c r="I36" s="50">
        <v>19.181536216018976</v>
      </c>
      <c r="J36" s="50">
        <v>19.79</v>
      </c>
      <c r="K36" s="50">
        <v>19.770428457779293</v>
      </c>
      <c r="L36" s="50" t="s">
        <v>378</v>
      </c>
      <c r="M36" s="50">
        <v>21.25</v>
      </c>
      <c r="N36" s="50">
        <v>24.192898040375258</v>
      </c>
      <c r="O36" s="50">
        <v>20.656219058349553</v>
      </c>
      <c r="P36" s="50">
        <v>19.251557111236938</v>
      </c>
      <c r="Q36" s="50">
        <v>18.410802834542991</v>
      </c>
      <c r="R36" s="50">
        <v>20.983514210521683</v>
      </c>
      <c r="S36" s="50">
        <v>19.6603622316971</v>
      </c>
      <c r="T36" s="50">
        <v>18.77177473870314</v>
      </c>
      <c r="U36" s="50">
        <v>19.626769626769629</v>
      </c>
      <c r="V36" s="50">
        <v>20.085596090099266</v>
      </c>
      <c r="W36" s="50">
        <v>18.977671750609804</v>
      </c>
      <c r="X36" s="50">
        <v>15.819687309859528</v>
      </c>
      <c r="Y36" s="50">
        <v>16.042021578648495</v>
      </c>
      <c r="Z36" s="50">
        <v>16.400141662353231</v>
      </c>
      <c r="AA36" s="50">
        <v>16.819314116611416</v>
      </c>
      <c r="AB36" s="50">
        <v>18.619039280919864</v>
      </c>
      <c r="AC36" s="50">
        <v>20.210434454923199</v>
      </c>
      <c r="AE36" s="45">
        <f t="shared" si="5"/>
        <v>8.5471390332912733E-2</v>
      </c>
      <c r="AF36" s="45">
        <f t="shared" si="6"/>
        <v>0.25984336549096487</v>
      </c>
      <c r="AH36" s="69"/>
      <c r="BB36" s="58"/>
    </row>
    <row r="37" spans="2:54">
      <c r="B37" s="3"/>
      <c r="C37" s="3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</row>
    <row r="38" spans="2:54">
      <c r="B38" s="3"/>
      <c r="C38" s="3"/>
    </row>
    <row r="39" spans="2:54">
      <c r="B39" s="28" t="s">
        <v>225</v>
      </c>
      <c r="C39" s="28" t="s">
        <v>231</v>
      </c>
      <c r="D39" s="43" t="s">
        <v>1</v>
      </c>
      <c r="E39" s="43" t="s">
        <v>2</v>
      </c>
      <c r="F39" s="43" t="s">
        <v>3</v>
      </c>
      <c r="G39" s="43" t="s">
        <v>4</v>
      </c>
      <c r="H39" s="43" t="s">
        <v>5</v>
      </c>
      <c r="I39" s="43" t="s">
        <v>6</v>
      </c>
      <c r="J39" s="43" t="s">
        <v>7</v>
      </c>
      <c r="K39" s="43" t="s">
        <v>207</v>
      </c>
      <c r="L39" s="43" t="s">
        <v>329</v>
      </c>
      <c r="M39" s="43" t="s">
        <v>330</v>
      </c>
      <c r="N39" s="43" t="s">
        <v>332</v>
      </c>
      <c r="O39" s="43" t="s">
        <v>333</v>
      </c>
      <c r="P39" s="43" t="s">
        <v>338</v>
      </c>
      <c r="Q39" s="43" t="s">
        <v>341</v>
      </c>
      <c r="R39" s="43" t="s">
        <v>342</v>
      </c>
      <c r="S39" s="43" t="s">
        <v>343</v>
      </c>
      <c r="T39" s="43" t="s">
        <v>344</v>
      </c>
      <c r="U39" s="43" t="s">
        <v>351</v>
      </c>
      <c r="V39" s="43" t="s">
        <v>354</v>
      </c>
      <c r="W39" s="43" t="s">
        <v>356</v>
      </c>
      <c r="X39" s="43" t="s">
        <v>360</v>
      </c>
      <c r="Y39" s="43" t="str">
        <f>+$Y$6</f>
        <v>1Q25</v>
      </c>
      <c r="Z39" s="43" t="str">
        <f>+Z$6</f>
        <v>2Q25</v>
      </c>
      <c r="AA39" s="43" t="str">
        <f>+AA$6</f>
        <v>3Q25</v>
      </c>
      <c r="AB39" s="43" t="str">
        <f>+AB$6</f>
        <v>4Q25</v>
      </c>
      <c r="AC39" s="43" t="str">
        <f>+AC$6</f>
        <v>1Q26</v>
      </c>
      <c r="AD39" s="41"/>
      <c r="AE39" s="43" t="s">
        <v>221</v>
      </c>
      <c r="AF39" s="43" t="s">
        <v>220</v>
      </c>
      <c r="AG39" s="58"/>
    </row>
    <row r="40" spans="2:54">
      <c r="B40" s="3" t="s">
        <v>215</v>
      </c>
      <c r="C40" s="3" t="s">
        <v>222</v>
      </c>
      <c r="D40" s="44">
        <v>25</v>
      </c>
      <c r="E40" s="44">
        <v>25</v>
      </c>
      <c r="F40" s="44">
        <v>25</v>
      </c>
      <c r="G40" s="44">
        <v>26</v>
      </c>
      <c r="H40" s="44">
        <v>26</v>
      </c>
      <c r="I40" s="44">
        <v>26</v>
      </c>
      <c r="J40" s="44">
        <v>26</v>
      </c>
      <c r="K40" s="44">
        <v>27</v>
      </c>
      <c r="L40" s="44">
        <v>28</v>
      </c>
      <c r="M40" s="44">
        <v>28</v>
      </c>
      <c r="N40" s="44">
        <v>29</v>
      </c>
      <c r="O40" s="44">
        <v>29</v>
      </c>
      <c r="P40" s="44">
        <v>29</v>
      </c>
      <c r="Q40" s="44">
        <v>29</v>
      </c>
      <c r="R40" s="44">
        <v>29</v>
      </c>
      <c r="S40" s="44">
        <v>29</v>
      </c>
      <c r="T40" s="44">
        <v>29</v>
      </c>
      <c r="U40" s="44">
        <v>30</v>
      </c>
      <c r="V40" s="44">
        <v>31</v>
      </c>
      <c r="W40" s="44">
        <v>34</v>
      </c>
      <c r="X40" s="44">
        <v>35</v>
      </c>
      <c r="Y40" s="44">
        <v>35</v>
      </c>
      <c r="Z40" s="44">
        <v>38</v>
      </c>
      <c r="AA40" s="44">
        <v>39</v>
      </c>
      <c r="AB40" s="44">
        <v>39</v>
      </c>
      <c r="AC40" s="44">
        <v>40</v>
      </c>
      <c r="AD40" s="44"/>
      <c r="AE40" s="45">
        <f t="shared" ref="AE40:AE44" si="7">+AC40/AB40-1</f>
        <v>2.564102564102555E-2</v>
      </c>
      <c r="AF40" s="45">
        <f t="shared" ref="AF40:AF44" si="8">+AC40/Y40-1</f>
        <v>0.14285714285714279</v>
      </c>
      <c r="AG40" s="58"/>
      <c r="AH40" s="58"/>
      <c r="AI40" s="58"/>
      <c r="AJ40" s="65"/>
      <c r="BB40" s="58"/>
    </row>
    <row r="41" spans="2:54">
      <c r="B41" s="3" t="s">
        <v>216</v>
      </c>
      <c r="C41" s="3" t="s">
        <v>216</v>
      </c>
      <c r="D41" s="44">
        <v>670</v>
      </c>
      <c r="E41" s="44">
        <v>678</v>
      </c>
      <c r="F41" s="44">
        <v>680</v>
      </c>
      <c r="G41" s="44">
        <v>685</v>
      </c>
      <c r="H41" s="44">
        <v>701</v>
      </c>
      <c r="I41" s="44">
        <v>704</v>
      </c>
      <c r="J41" s="44">
        <v>705</v>
      </c>
      <c r="K41" s="44">
        <v>727</v>
      </c>
      <c r="L41" s="44">
        <v>742</v>
      </c>
      <c r="M41" s="44">
        <v>755</v>
      </c>
      <c r="N41" s="44">
        <v>765</v>
      </c>
      <c r="O41" s="44">
        <v>773</v>
      </c>
      <c r="P41" s="44">
        <v>790</v>
      </c>
      <c r="Q41" s="44">
        <v>801</v>
      </c>
      <c r="R41" s="44">
        <v>822</v>
      </c>
      <c r="S41" s="44">
        <v>833</v>
      </c>
      <c r="T41" s="44">
        <v>852</v>
      </c>
      <c r="U41" s="44">
        <v>863</v>
      </c>
      <c r="V41" s="44">
        <v>877</v>
      </c>
      <c r="W41" s="44">
        <v>892</v>
      </c>
      <c r="X41" s="44">
        <v>916</v>
      </c>
      <c r="Y41" s="44">
        <v>933</v>
      </c>
      <c r="Z41" s="44">
        <v>947</v>
      </c>
      <c r="AA41" s="44">
        <v>971</v>
      </c>
      <c r="AB41" s="44">
        <v>985</v>
      </c>
      <c r="AC41" s="44">
        <v>1002</v>
      </c>
      <c r="AD41" s="44"/>
      <c r="AE41" s="45">
        <f t="shared" si="7"/>
        <v>1.7258883248731038E-2</v>
      </c>
      <c r="AF41" s="45">
        <f t="shared" si="8"/>
        <v>7.3954983922829509E-2</v>
      </c>
      <c r="AG41" s="58"/>
      <c r="AH41" s="58"/>
      <c r="AI41" s="58"/>
      <c r="AJ41" s="69"/>
      <c r="BB41" s="58"/>
    </row>
    <row r="42" spans="2:54">
      <c r="B42" s="3" t="s">
        <v>217</v>
      </c>
      <c r="C42" s="3" t="s">
        <v>223</v>
      </c>
      <c r="D42" s="44">
        <v>279</v>
      </c>
      <c r="E42" s="44">
        <v>280</v>
      </c>
      <c r="F42" s="44">
        <v>280</v>
      </c>
      <c r="G42" s="44">
        <v>280</v>
      </c>
      <c r="H42" s="44">
        <v>284</v>
      </c>
      <c r="I42" s="44">
        <v>284</v>
      </c>
      <c r="J42" s="44">
        <v>286</v>
      </c>
      <c r="K42" s="44">
        <v>287</v>
      </c>
      <c r="L42" s="44">
        <v>287</v>
      </c>
      <c r="M42" s="44">
        <v>287</v>
      </c>
      <c r="N42" s="44">
        <v>289</v>
      </c>
      <c r="O42" s="44">
        <v>290</v>
      </c>
      <c r="P42" s="44">
        <v>291</v>
      </c>
      <c r="Q42" s="44">
        <v>292</v>
      </c>
      <c r="R42" s="44">
        <v>292</v>
      </c>
      <c r="S42" s="44">
        <v>292</v>
      </c>
      <c r="T42" s="44">
        <v>294</v>
      </c>
      <c r="U42" s="44">
        <v>294</v>
      </c>
      <c r="V42" s="44">
        <v>294</v>
      </c>
      <c r="W42" s="44">
        <v>294</v>
      </c>
      <c r="X42" s="44">
        <v>294</v>
      </c>
      <c r="Y42" s="44">
        <v>294</v>
      </c>
      <c r="Z42" s="44">
        <v>294</v>
      </c>
      <c r="AA42" s="44">
        <v>294</v>
      </c>
      <c r="AB42" s="44">
        <v>294</v>
      </c>
      <c r="AC42" s="44">
        <v>295</v>
      </c>
      <c r="AD42" s="44"/>
      <c r="AE42" s="45">
        <f t="shared" si="7"/>
        <v>3.4013605442175798E-3</v>
      </c>
      <c r="AF42" s="45">
        <f t="shared" si="8"/>
        <v>3.4013605442175798E-3</v>
      </c>
      <c r="AG42" s="58"/>
      <c r="AH42" s="58"/>
      <c r="AI42" s="58"/>
      <c r="AJ42" s="69"/>
      <c r="BB42" s="58"/>
    </row>
    <row r="43" spans="2:54">
      <c r="B43" s="3" t="s">
        <v>218</v>
      </c>
      <c r="C43" s="3" t="s">
        <v>224</v>
      </c>
      <c r="D43" s="44">
        <v>951708</v>
      </c>
      <c r="E43" s="44">
        <v>985521</v>
      </c>
      <c r="F43" s="44">
        <v>986993</v>
      </c>
      <c r="G43" s="44">
        <v>1005615</v>
      </c>
      <c r="H43" s="44">
        <v>1045056</v>
      </c>
      <c r="I43" s="44">
        <v>1098021</v>
      </c>
      <c r="J43" s="44">
        <v>1160591</v>
      </c>
      <c r="K43" s="44">
        <v>1224907</v>
      </c>
      <c r="L43" s="44">
        <v>1299065</v>
      </c>
      <c r="M43" s="44">
        <v>1369630</v>
      </c>
      <c r="N43" s="44">
        <v>1437816</v>
      </c>
      <c r="O43" s="44">
        <v>1496825</v>
      </c>
      <c r="P43" s="44">
        <v>1559269</v>
      </c>
      <c r="Q43" s="44">
        <v>1624194</v>
      </c>
      <c r="R43" s="44">
        <v>1681145</v>
      </c>
      <c r="S43" s="44">
        <v>1727880</v>
      </c>
      <c r="T43" s="44">
        <v>1781421</v>
      </c>
      <c r="U43" s="44">
        <v>1831615</v>
      </c>
      <c r="V43" s="44">
        <v>1880565</v>
      </c>
      <c r="W43" s="44">
        <v>1927011</v>
      </c>
      <c r="X43" s="44">
        <v>1965002</v>
      </c>
      <c r="Y43" s="44">
        <v>1997605</v>
      </c>
      <c r="Z43" s="44">
        <v>2026182</v>
      </c>
      <c r="AA43" s="44">
        <v>2054545.9999999998</v>
      </c>
      <c r="AB43" s="44">
        <v>2081630</v>
      </c>
      <c r="AC43" s="44">
        <v>2107235</v>
      </c>
      <c r="AD43" s="44"/>
      <c r="AE43" s="45">
        <f t="shared" si="7"/>
        <v>1.2300456853523434E-2</v>
      </c>
      <c r="AF43" s="45">
        <f t="shared" si="8"/>
        <v>5.4880719661795085E-2</v>
      </c>
      <c r="AG43" s="58"/>
      <c r="AH43" s="58"/>
      <c r="AI43" s="58"/>
      <c r="AJ43" s="65"/>
      <c r="AK43" s="58"/>
      <c r="BB43" s="58"/>
    </row>
    <row r="44" spans="2:54">
      <c r="B44" s="12" t="s">
        <v>219</v>
      </c>
      <c r="C44" s="12" t="s">
        <v>219</v>
      </c>
      <c r="D44" s="47">
        <f t="shared" ref="D44:L44" si="9">+SUM(D40:D43)</f>
        <v>952682</v>
      </c>
      <c r="E44" s="47">
        <f t="shared" si="9"/>
        <v>986504</v>
      </c>
      <c r="F44" s="47">
        <f t="shared" si="9"/>
        <v>987978</v>
      </c>
      <c r="G44" s="47">
        <f t="shared" si="9"/>
        <v>1006606</v>
      </c>
      <c r="H44" s="47">
        <f t="shared" si="9"/>
        <v>1046067</v>
      </c>
      <c r="I44" s="47">
        <f t="shared" si="9"/>
        <v>1099035</v>
      </c>
      <c r="J44" s="47">
        <f t="shared" si="9"/>
        <v>1161608</v>
      </c>
      <c r="K44" s="47">
        <f t="shared" si="9"/>
        <v>1225948</v>
      </c>
      <c r="L44" s="47">
        <f t="shared" si="9"/>
        <v>1300122</v>
      </c>
      <c r="M44" s="47">
        <f t="shared" ref="M44:T44" si="10">+SUM(M40:M43)</f>
        <v>1370700</v>
      </c>
      <c r="N44" s="47">
        <f t="shared" si="10"/>
        <v>1438899</v>
      </c>
      <c r="O44" s="47">
        <f t="shared" si="10"/>
        <v>1497917</v>
      </c>
      <c r="P44" s="47">
        <f t="shared" si="10"/>
        <v>1560379</v>
      </c>
      <c r="Q44" s="47">
        <f t="shared" si="10"/>
        <v>1625316</v>
      </c>
      <c r="R44" s="47">
        <f t="shared" si="10"/>
        <v>1682288</v>
      </c>
      <c r="S44" s="47">
        <f t="shared" si="10"/>
        <v>1729034</v>
      </c>
      <c r="T44" s="47">
        <f t="shared" si="10"/>
        <v>1782596</v>
      </c>
      <c r="U44" s="47">
        <f t="shared" ref="U44:Z44" si="11">+SUM(U40:U43)</f>
        <v>1832802</v>
      </c>
      <c r="V44" s="47">
        <f t="shared" si="11"/>
        <v>1881767</v>
      </c>
      <c r="W44" s="47">
        <f t="shared" si="11"/>
        <v>1928231</v>
      </c>
      <c r="X44" s="47">
        <f t="shared" si="11"/>
        <v>1966247</v>
      </c>
      <c r="Y44" s="47">
        <f t="shared" si="11"/>
        <v>1998867</v>
      </c>
      <c r="Z44" s="47">
        <f t="shared" si="11"/>
        <v>2027461</v>
      </c>
      <c r="AA44" s="47">
        <f t="shared" ref="AA44:AB44" si="12">+SUM(AA40:AA43)</f>
        <v>2055849.9999999998</v>
      </c>
      <c r="AB44" s="47">
        <f t="shared" si="12"/>
        <v>2082948</v>
      </c>
      <c r="AC44" s="47">
        <f t="shared" ref="AC44" si="13">+SUM(AC40:AC43)</f>
        <v>2108572</v>
      </c>
      <c r="AD44" s="47"/>
      <c r="AE44" s="48">
        <f t="shared" si="7"/>
        <v>1.2301795340066146E-2</v>
      </c>
      <c r="AF44" s="48">
        <f t="shared" si="8"/>
        <v>5.4883591554615752E-2</v>
      </c>
      <c r="AG44" s="58"/>
      <c r="AH44" s="58"/>
      <c r="AI44" s="58"/>
      <c r="AJ44" s="65"/>
      <c r="AK44" s="58"/>
      <c r="BB44" s="58"/>
    </row>
    <row r="45" spans="2:54" ht="8.1" customHeight="1">
      <c r="B45" s="3"/>
      <c r="C45" s="3"/>
    </row>
    <row r="46" spans="2:54">
      <c r="B46" s="12" t="s">
        <v>226</v>
      </c>
      <c r="C46" s="12" t="s">
        <v>230</v>
      </c>
      <c r="D46" s="52" t="e">
        <f>+D44-#REF!</f>
        <v>#REF!</v>
      </c>
      <c r="E46" s="52">
        <f t="shared" ref="E46:Z46" si="14">+E44-D44</f>
        <v>33822</v>
      </c>
      <c r="F46" s="52">
        <f t="shared" si="14"/>
        <v>1474</v>
      </c>
      <c r="G46" s="52">
        <f t="shared" si="14"/>
        <v>18628</v>
      </c>
      <c r="H46" s="52">
        <f t="shared" si="14"/>
        <v>39461</v>
      </c>
      <c r="I46" s="52">
        <f t="shared" si="14"/>
        <v>52968</v>
      </c>
      <c r="J46" s="52">
        <f t="shared" si="14"/>
        <v>62573</v>
      </c>
      <c r="K46" s="52">
        <f t="shared" si="14"/>
        <v>64340</v>
      </c>
      <c r="L46" s="52">
        <f t="shared" si="14"/>
        <v>74174</v>
      </c>
      <c r="M46" s="52">
        <f t="shared" si="14"/>
        <v>70578</v>
      </c>
      <c r="N46" s="52">
        <f t="shared" si="14"/>
        <v>68199</v>
      </c>
      <c r="O46" s="52">
        <f>+O44-N44</f>
        <v>59018</v>
      </c>
      <c r="P46" s="52">
        <f>+P44-O44</f>
        <v>62462</v>
      </c>
      <c r="Q46" s="52">
        <f>+Q44-P44</f>
        <v>64937</v>
      </c>
      <c r="R46" s="52">
        <f>+R44-Q44</f>
        <v>56972</v>
      </c>
      <c r="S46" s="52">
        <f t="shared" si="14"/>
        <v>46746</v>
      </c>
      <c r="T46" s="52">
        <f t="shared" si="14"/>
        <v>53562</v>
      </c>
      <c r="U46" s="52">
        <f t="shared" si="14"/>
        <v>50206</v>
      </c>
      <c r="V46" s="52">
        <f t="shared" si="14"/>
        <v>48965</v>
      </c>
      <c r="W46" s="52">
        <f t="shared" si="14"/>
        <v>46464</v>
      </c>
      <c r="X46" s="52">
        <f t="shared" si="14"/>
        <v>38016</v>
      </c>
      <c r="Y46" s="52">
        <f t="shared" si="14"/>
        <v>32620</v>
      </c>
      <c r="Z46" s="52">
        <f t="shared" si="14"/>
        <v>28594</v>
      </c>
      <c r="AA46" s="52">
        <f>+AA44-Z44</f>
        <v>28388.999999999767</v>
      </c>
      <c r="AB46" s="52">
        <f>+AB44-AA44</f>
        <v>27098.000000000233</v>
      </c>
      <c r="AC46" s="52">
        <f>+AC44-AB44</f>
        <v>25624</v>
      </c>
      <c r="AE46" s="45">
        <f t="shared" ref="AE46" si="15">+AC46/AB46-1</f>
        <v>-5.4395158314274883E-2</v>
      </c>
      <c r="AF46" s="45">
        <f t="shared" ref="AF46" si="16">+AC46/Y46-1</f>
        <v>-0.21446965052115263</v>
      </c>
      <c r="AG46" s="58"/>
      <c r="BB46" s="58"/>
    </row>
    <row r="47" spans="2:54">
      <c r="B47" s="3"/>
      <c r="C47" s="3"/>
      <c r="O47" s="53"/>
      <c r="X47" s="54"/>
      <c r="Y47" s="54"/>
      <c r="Z47" s="54"/>
      <c r="AA47" s="54"/>
      <c r="AB47" s="54"/>
      <c r="AC47" s="54"/>
    </row>
    <row r="48" spans="2:54">
      <c r="B48" s="3"/>
      <c r="C48" s="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</row>
    <row r="49" spans="2:54">
      <c r="B49" s="28" t="s">
        <v>236</v>
      </c>
      <c r="C49" s="28" t="s">
        <v>235</v>
      </c>
      <c r="D49" s="43" t="s">
        <v>1</v>
      </c>
      <c r="E49" s="43" t="s">
        <v>2</v>
      </c>
      <c r="F49" s="43" t="s">
        <v>3</v>
      </c>
      <c r="G49" s="43" t="s">
        <v>4</v>
      </c>
      <c r="H49" s="43" t="s">
        <v>5</v>
      </c>
      <c r="I49" s="43" t="s">
        <v>6</v>
      </c>
      <c r="J49" s="43" t="s">
        <v>7</v>
      </c>
      <c r="K49" s="43" t="s">
        <v>207</v>
      </c>
      <c r="L49" s="43" t="s">
        <v>329</v>
      </c>
      <c r="M49" s="43" t="s">
        <v>330</v>
      </c>
      <c r="N49" s="43" t="s">
        <v>332</v>
      </c>
      <c r="O49" s="43" t="s">
        <v>333</v>
      </c>
      <c r="P49" s="43" t="s">
        <v>338</v>
      </c>
      <c r="Q49" s="43" t="s">
        <v>341</v>
      </c>
      <c r="R49" s="43" t="s">
        <v>342</v>
      </c>
      <c r="S49" s="43" t="s">
        <v>343</v>
      </c>
      <c r="T49" s="43" t="s">
        <v>344</v>
      </c>
      <c r="U49" s="43" t="s">
        <v>351</v>
      </c>
      <c r="V49" s="43" t="s">
        <v>354</v>
      </c>
      <c r="W49" s="43" t="s">
        <v>356</v>
      </c>
      <c r="X49" s="43" t="s">
        <v>360</v>
      </c>
      <c r="Y49" s="43" t="str">
        <f>+$Y$6</f>
        <v>1Q25</v>
      </c>
      <c r="Z49" s="43" t="str">
        <f>+Z$6</f>
        <v>2Q25</v>
      </c>
      <c r="AA49" s="43" t="str">
        <f>+AA$6</f>
        <v>3Q25</v>
      </c>
      <c r="AB49" s="43" t="str">
        <f>+AB$6</f>
        <v>4Q25</v>
      </c>
      <c r="AC49" s="43" t="str">
        <f>+AC$6</f>
        <v>1Q26</v>
      </c>
      <c r="AD49" s="41"/>
      <c r="AE49" s="43" t="s">
        <v>221</v>
      </c>
      <c r="AF49" s="43" t="s">
        <v>220</v>
      </c>
    </row>
    <row r="50" spans="2:54">
      <c r="B50" s="3" t="s">
        <v>227</v>
      </c>
      <c r="C50" s="3" t="s">
        <v>232</v>
      </c>
      <c r="D50" s="44">
        <v>10555.733971</v>
      </c>
      <c r="E50" s="44">
        <v>10911.937500999999</v>
      </c>
      <c r="F50" s="44">
        <v>10923.889900999999</v>
      </c>
      <c r="G50" s="44">
        <v>11227.739900999999</v>
      </c>
      <c r="H50" s="44">
        <v>11527.519901</v>
      </c>
      <c r="I50" s="44">
        <v>11896.209901</v>
      </c>
      <c r="J50" s="44">
        <v>12381.986271000002</v>
      </c>
      <c r="K50" s="44">
        <v>13067.536271000001</v>
      </c>
      <c r="L50" s="44">
        <v>13777.376270999999</v>
      </c>
      <c r="M50" s="44">
        <v>14249.284270999999</v>
      </c>
      <c r="N50" s="44">
        <v>14626.911531</v>
      </c>
      <c r="O50" s="44">
        <v>14966.760531</v>
      </c>
      <c r="P50" s="44">
        <v>15320.070530999999</v>
      </c>
      <c r="Q50" s="44">
        <v>15597.280531</v>
      </c>
      <c r="R50" s="44">
        <v>15930.148401</v>
      </c>
      <c r="S50" s="44">
        <v>16195.750701000003</v>
      </c>
      <c r="T50" s="44">
        <v>16503.943221000001</v>
      </c>
      <c r="U50" s="44">
        <v>16762.153140999999</v>
      </c>
      <c r="V50" s="44">
        <v>17005.699840999998</v>
      </c>
      <c r="W50" s="44">
        <v>17270.516700999997</v>
      </c>
      <c r="X50" s="44">
        <v>17478.997421</v>
      </c>
      <c r="Y50" s="44">
        <v>17693.508820999999</v>
      </c>
      <c r="Z50" s="44">
        <v>17927.243901000002</v>
      </c>
      <c r="AA50" s="44">
        <v>18147.718381000002</v>
      </c>
      <c r="AB50" s="44">
        <v>18339.788933000003</v>
      </c>
      <c r="AC50" s="44">
        <v>18468.268314000001</v>
      </c>
      <c r="AE50" s="45">
        <f t="shared" ref="AE50:AE52" si="17">+AC50/AB50-1</f>
        <v>7.0054994345554178E-3</v>
      </c>
      <c r="AF50" s="45">
        <f t="shared" ref="AF50:AF52" si="18">+AC50/Y50-1</f>
        <v>4.3787781204848386E-2</v>
      </c>
      <c r="BB50" s="58"/>
    </row>
    <row r="51" spans="2:54">
      <c r="B51" s="3" t="s">
        <v>228</v>
      </c>
      <c r="C51" s="3" t="s">
        <v>233</v>
      </c>
      <c r="D51" s="44">
        <v>609.86091339999996</v>
      </c>
      <c r="E51" s="44">
        <v>612.62445339999999</v>
      </c>
      <c r="F51" s="44">
        <v>612.62445339999999</v>
      </c>
      <c r="G51" s="44">
        <v>614.00445339999999</v>
      </c>
      <c r="H51" s="44">
        <v>616.73445340000001</v>
      </c>
      <c r="I51" s="44">
        <v>617.02445339999997</v>
      </c>
      <c r="J51" s="44">
        <v>619.40379340000004</v>
      </c>
      <c r="K51" s="44">
        <v>624.34372340000004</v>
      </c>
      <c r="L51" s="44">
        <v>629.47872340000004</v>
      </c>
      <c r="M51" s="44">
        <v>631.45872339999994</v>
      </c>
      <c r="N51" s="44">
        <v>635.63372340000001</v>
      </c>
      <c r="O51" s="44">
        <v>639.33272340000008</v>
      </c>
      <c r="P51" s="44">
        <v>641.21372339999994</v>
      </c>
      <c r="Q51" s="44">
        <v>642.76172339999994</v>
      </c>
      <c r="R51" s="44">
        <v>649.08966339999984</v>
      </c>
      <c r="S51" s="44">
        <v>655.17666339999994</v>
      </c>
      <c r="T51" s="44">
        <v>664.57165239999995</v>
      </c>
      <c r="U51" s="44">
        <v>666.13392239999996</v>
      </c>
      <c r="V51" s="44">
        <v>668.54550239999992</v>
      </c>
      <c r="W51" s="44">
        <v>673.22485439999991</v>
      </c>
      <c r="X51" s="44">
        <v>676.86423439999999</v>
      </c>
      <c r="Y51" s="44">
        <v>680.98934439999994</v>
      </c>
      <c r="Z51" s="44">
        <v>686.04501739999989</v>
      </c>
      <c r="AA51" s="44">
        <v>692.27995739999983</v>
      </c>
      <c r="AB51" s="44">
        <v>697.13972739999986</v>
      </c>
      <c r="AC51" s="44">
        <v>703.70375739999974</v>
      </c>
      <c r="AE51" s="45">
        <f t="shared" si="17"/>
        <v>9.4156590737994872E-3</v>
      </c>
      <c r="AF51" s="45">
        <f t="shared" si="18"/>
        <v>3.3355019703007027E-2</v>
      </c>
      <c r="BB51" s="58"/>
    </row>
    <row r="52" spans="2:54">
      <c r="B52" s="12" t="s">
        <v>219</v>
      </c>
      <c r="C52" s="12" t="s">
        <v>219</v>
      </c>
      <c r="D52" s="47">
        <f t="shared" ref="D52:L52" si="19">+SUM(D50:D51)</f>
        <v>11165.5948844</v>
      </c>
      <c r="E52" s="47">
        <f t="shared" si="19"/>
        <v>11524.561954399998</v>
      </c>
      <c r="F52" s="47">
        <f t="shared" si="19"/>
        <v>11536.514354399998</v>
      </c>
      <c r="G52" s="47">
        <f t="shared" si="19"/>
        <v>11841.7443544</v>
      </c>
      <c r="H52" s="47">
        <f t="shared" si="19"/>
        <v>12144.2543544</v>
      </c>
      <c r="I52" s="47">
        <f t="shared" si="19"/>
        <v>12513.2343544</v>
      </c>
      <c r="J52" s="47">
        <f t="shared" si="19"/>
        <v>13001.390064400002</v>
      </c>
      <c r="K52" s="47">
        <f t="shared" si="19"/>
        <v>13691.8799944</v>
      </c>
      <c r="L52" s="47">
        <f t="shared" si="19"/>
        <v>14406.854994399999</v>
      </c>
      <c r="M52" s="47">
        <f t="shared" ref="M52:T52" si="20">+SUM(M50:M51)</f>
        <v>14880.742994399998</v>
      </c>
      <c r="N52" s="47">
        <f t="shared" si="20"/>
        <v>15262.5452544</v>
      </c>
      <c r="O52" s="47">
        <f t="shared" si="20"/>
        <v>15606.093254400001</v>
      </c>
      <c r="P52" s="47">
        <f t="shared" si="20"/>
        <v>15961.2842544</v>
      </c>
      <c r="Q52" s="47">
        <f t="shared" si="20"/>
        <v>16240.042254399999</v>
      </c>
      <c r="R52" s="47">
        <f t="shared" si="20"/>
        <v>16579.2380644</v>
      </c>
      <c r="S52" s="47">
        <f t="shared" si="20"/>
        <v>16850.927364400002</v>
      </c>
      <c r="T52" s="47">
        <f t="shared" si="20"/>
        <v>17168.514873400003</v>
      </c>
      <c r="U52" s="47">
        <f t="shared" ref="U52:Z52" si="21">+SUM(U50:U51)</f>
        <v>17428.287063399999</v>
      </c>
      <c r="V52" s="47">
        <f t="shared" si="21"/>
        <v>17674.245343399998</v>
      </c>
      <c r="W52" s="47">
        <f t="shared" si="21"/>
        <v>17943.741555399996</v>
      </c>
      <c r="X52" s="47">
        <f t="shared" si="21"/>
        <v>18155.8616554</v>
      </c>
      <c r="Y52" s="47">
        <f t="shared" si="21"/>
        <v>18374.4981654</v>
      </c>
      <c r="Z52" s="47">
        <f t="shared" si="21"/>
        <v>18613.288918400001</v>
      </c>
      <c r="AA52" s="47">
        <f t="shared" ref="AA52:AB52" si="22">+SUM(AA50:AA51)</f>
        <v>18839.998338400001</v>
      </c>
      <c r="AB52" s="47">
        <f t="shared" si="22"/>
        <v>19036.928660400004</v>
      </c>
      <c r="AC52" s="47">
        <f t="shared" ref="AC52" si="23">+SUM(AC50:AC51)</f>
        <v>19171.9720714</v>
      </c>
      <c r="AE52" s="48">
        <f t="shared" si="17"/>
        <v>7.0937604173990643E-3</v>
      </c>
      <c r="AF52" s="48">
        <f t="shared" si="18"/>
        <v>4.3401125778862237E-2</v>
      </c>
      <c r="BB52" s="58"/>
    </row>
    <row r="53" spans="2:54" ht="8.1" customHeight="1">
      <c r="B53" s="3"/>
      <c r="C53" s="3"/>
    </row>
    <row r="54" spans="2:54">
      <c r="B54" s="12" t="s">
        <v>229</v>
      </c>
      <c r="C54" s="12" t="s">
        <v>234</v>
      </c>
      <c r="D54" s="52" t="e">
        <f>+D52-#REF!</f>
        <v>#REF!</v>
      </c>
      <c r="E54" s="52">
        <f t="shared" ref="E54:M54" si="24">+E52-D52</f>
        <v>358.96706999999878</v>
      </c>
      <c r="F54" s="52">
        <f t="shared" si="24"/>
        <v>11.952400000000125</v>
      </c>
      <c r="G54" s="52">
        <f t="shared" si="24"/>
        <v>305.23000000000138</v>
      </c>
      <c r="H54" s="52">
        <f t="shared" si="24"/>
        <v>302.51000000000022</v>
      </c>
      <c r="I54" s="52">
        <f t="shared" si="24"/>
        <v>368.97999999999956</v>
      </c>
      <c r="J54" s="52">
        <f t="shared" si="24"/>
        <v>488.15571000000273</v>
      </c>
      <c r="K54" s="52">
        <f t="shared" si="24"/>
        <v>690.48992999999791</v>
      </c>
      <c r="L54" s="52">
        <f t="shared" si="24"/>
        <v>714.97499999999854</v>
      </c>
      <c r="M54" s="52">
        <f t="shared" si="24"/>
        <v>473.88799999999901</v>
      </c>
      <c r="N54" s="52">
        <f t="shared" ref="N54:AC54" si="25">+N52-M52</f>
        <v>381.80226000000221</v>
      </c>
      <c r="O54" s="52">
        <f t="shared" si="25"/>
        <v>343.54800000000068</v>
      </c>
      <c r="P54" s="52">
        <f t="shared" si="25"/>
        <v>355.19099999999889</v>
      </c>
      <c r="Q54" s="52">
        <f t="shared" si="25"/>
        <v>278.75799999999981</v>
      </c>
      <c r="R54" s="52">
        <f t="shared" si="25"/>
        <v>339.19581000000107</v>
      </c>
      <c r="S54" s="52">
        <f t="shared" si="25"/>
        <v>271.68930000000182</v>
      </c>
      <c r="T54" s="52">
        <f t="shared" si="25"/>
        <v>317.58750900000086</v>
      </c>
      <c r="U54" s="52">
        <f t="shared" si="25"/>
        <v>259.77218999999604</v>
      </c>
      <c r="V54" s="52">
        <f t="shared" si="25"/>
        <v>245.95827999999892</v>
      </c>
      <c r="W54" s="52">
        <f t="shared" si="25"/>
        <v>269.4962119999982</v>
      </c>
      <c r="X54" s="52">
        <f t="shared" si="25"/>
        <v>212.12010000000373</v>
      </c>
      <c r="Y54" s="52">
        <f t="shared" si="25"/>
        <v>218.63651000000027</v>
      </c>
      <c r="Z54" s="52">
        <f t="shared" si="25"/>
        <v>238.79075300000113</v>
      </c>
      <c r="AA54" s="52">
        <f t="shared" si="25"/>
        <v>226.70941999999923</v>
      </c>
      <c r="AB54" s="52">
        <f t="shared" si="25"/>
        <v>196.9303220000038</v>
      </c>
      <c r="AC54" s="52">
        <f t="shared" si="25"/>
        <v>135.0434109999951</v>
      </c>
      <c r="AE54" s="45">
        <f t="shared" ref="AE54" si="26">+AC54/AB54-1</f>
        <v>-0.31425790793155506</v>
      </c>
      <c r="AF54" s="45">
        <f t="shared" ref="AF54" si="27">+AC54/Y54-1</f>
        <v>-0.38233824259271731</v>
      </c>
      <c r="BB54" s="58"/>
    </row>
    <row r="55" spans="2:54">
      <c r="B55" s="3"/>
      <c r="C55" s="3"/>
      <c r="AA55" s="53"/>
      <c r="AB55" s="53"/>
      <c r="AC55" s="53"/>
      <c r="AH55" s="65"/>
      <c r="AI55" s="65"/>
      <c r="AJ55" s="65"/>
      <c r="AK55" s="65"/>
      <c r="AL55" s="65"/>
      <c r="AM55" s="65"/>
    </row>
    <row r="56" spans="2:54">
      <c r="B56" s="3"/>
      <c r="C56" s="3"/>
      <c r="E56" s="53">
        <f>+'EEFF Consolidados'!E9/1000-'Indicadores mes'!E58</f>
        <v>-0.65078773000001888</v>
      </c>
      <c r="F56" s="53">
        <f>+'EEFF Consolidados'!F9/1000-'Indicadores mes'!F58</f>
        <v>-4.4708700000001045E-2</v>
      </c>
      <c r="G56" s="53">
        <f>+'EEFF Consolidados'!G9/1000-'Indicadores mes'!G58</f>
        <v>-0.65135422999998127</v>
      </c>
      <c r="H56" s="53">
        <f>+'EEFF Consolidados'!H9/1000-'Indicadores mes'!H58</f>
        <v>0.20036910999999691</v>
      </c>
      <c r="I56" s="53">
        <f>+'EEFF Consolidados'!I9/1000-'Indicadores mes'!I58</f>
        <v>-0.66501732999998353</v>
      </c>
      <c r="J56" s="53">
        <f>+'EEFF Consolidados'!J9/1000-'Indicadores mes'!J58</f>
        <v>-1.5093183699999884</v>
      </c>
      <c r="K56" s="53">
        <f>+'EEFF Consolidados'!K9/1000-'Indicadores mes'!K58</f>
        <v>-0.48972044999996456</v>
      </c>
      <c r="L56" s="53">
        <f>+'EEFF Consolidados'!L9/1000-'Indicadores mes'!L58</f>
        <v>2.8444359000000077</v>
      </c>
      <c r="M56" s="53">
        <f>+'EEFF Consolidados'!M9/1000-'Indicadores mes'!M58</f>
        <v>-0.99905622999997945</v>
      </c>
      <c r="N56" s="53">
        <f>+'EEFF Consolidados'!N9/1000-'Indicadores mes'!N58</f>
        <v>-1.0558360200000152</v>
      </c>
      <c r="O56" s="53">
        <f>+'EEFF Consolidados'!O9/1000-'Indicadores mes'!O58</f>
        <v>8.9174909999996999E-2</v>
      </c>
      <c r="P56" s="53">
        <f>+'EEFF Consolidados'!P9/1000-'Indicadores mes'!P58</f>
        <v>-9.6529510000010532E-2</v>
      </c>
      <c r="Q56" s="53"/>
      <c r="R56" s="53"/>
      <c r="S56" s="53"/>
      <c r="T56" s="53"/>
      <c r="U56" s="53"/>
      <c r="V56" s="53"/>
      <c r="W56" s="90"/>
      <c r="X56" s="90"/>
      <c r="Y56" s="53"/>
      <c r="Z56" s="89"/>
      <c r="AA56" s="89"/>
      <c r="AB56" s="89"/>
      <c r="AC56" s="89"/>
      <c r="AH56" s="65"/>
      <c r="AI56" s="65"/>
      <c r="AJ56" s="65"/>
      <c r="AK56" s="65"/>
      <c r="AL56" s="65"/>
      <c r="AM56" s="65"/>
    </row>
    <row r="57" spans="2:54">
      <c r="B57" s="28" t="s">
        <v>237</v>
      </c>
      <c r="C57" s="28" t="s">
        <v>246</v>
      </c>
      <c r="D57" s="43" t="s">
        <v>1</v>
      </c>
      <c r="E57" s="43" t="s">
        <v>2</v>
      </c>
      <c r="F57" s="43" t="s">
        <v>3</v>
      </c>
      <c r="G57" s="43" t="s">
        <v>4</v>
      </c>
      <c r="H57" s="43" t="s">
        <v>5</v>
      </c>
      <c r="I57" s="43" t="s">
        <v>6</v>
      </c>
      <c r="J57" s="43" t="s">
        <v>7</v>
      </c>
      <c r="K57" s="43" t="s">
        <v>207</v>
      </c>
      <c r="L57" s="43" t="s">
        <v>329</v>
      </c>
      <c r="M57" s="43" t="s">
        <v>330</v>
      </c>
      <c r="N57" s="43" t="s">
        <v>332</v>
      </c>
      <c r="O57" s="43" t="s">
        <v>333</v>
      </c>
      <c r="P57" s="43" t="s">
        <v>338</v>
      </c>
      <c r="Q57" s="43" t="s">
        <v>341</v>
      </c>
      <c r="R57" s="43" t="s">
        <v>342</v>
      </c>
      <c r="S57" s="43" t="s">
        <v>343</v>
      </c>
      <c r="T57" s="43" t="s">
        <v>344</v>
      </c>
      <c r="U57" s="43" t="s">
        <v>351</v>
      </c>
      <c r="V57" s="43" t="s">
        <v>354</v>
      </c>
      <c r="W57" s="43" t="s">
        <v>356</v>
      </c>
      <c r="X57" s="43" t="s">
        <v>360</v>
      </c>
      <c r="Y57" s="43" t="str">
        <f>+$Y$6</f>
        <v>1Q25</v>
      </c>
      <c r="Z57" s="43" t="str">
        <f>+Z$6</f>
        <v>2Q25</v>
      </c>
      <c r="AA57" s="43" t="str">
        <f>+AA$6</f>
        <v>3Q25</v>
      </c>
      <c r="AB57" s="43" t="str">
        <f>+AB$6</f>
        <v>4Q25</v>
      </c>
      <c r="AC57" s="43" t="str">
        <f>+AC$6</f>
        <v>1Q26</v>
      </c>
      <c r="AD57" s="41"/>
      <c r="AE57" s="43" t="s">
        <v>221</v>
      </c>
      <c r="AF57" s="43" t="s">
        <v>220</v>
      </c>
      <c r="AH57" s="65"/>
      <c r="AI57" s="65"/>
      <c r="AJ57" s="65"/>
      <c r="AK57" s="65"/>
      <c r="AL57" s="65"/>
      <c r="AM57" s="65"/>
    </row>
    <row r="58" spans="2:54">
      <c r="B58" s="12" t="s">
        <v>238</v>
      </c>
      <c r="C58" s="12" t="s">
        <v>243</v>
      </c>
      <c r="D58" s="47">
        <f t="shared" ref="D58:L58" si="28">+SUM(D59:D61)</f>
        <v>189.67974776</v>
      </c>
      <c r="E58" s="47">
        <f t="shared" si="28"/>
        <v>163.72178773000002</v>
      </c>
      <c r="F58" s="47">
        <f t="shared" si="28"/>
        <v>103.7047087</v>
      </c>
      <c r="G58" s="47">
        <f t="shared" si="28"/>
        <v>147.12035422999998</v>
      </c>
      <c r="H58" s="47">
        <f t="shared" si="28"/>
        <v>157.61863088999999</v>
      </c>
      <c r="I58" s="47">
        <f t="shared" si="28"/>
        <v>160.90201732999998</v>
      </c>
      <c r="J58" s="47">
        <f t="shared" si="28"/>
        <v>176.84431837</v>
      </c>
      <c r="K58" s="47">
        <f t="shared" si="28"/>
        <v>191.64672044999998</v>
      </c>
      <c r="L58" s="47">
        <f t="shared" si="28"/>
        <v>214.6025641</v>
      </c>
      <c r="M58" s="47">
        <f t="shared" ref="M58:T58" si="29">+SUM(M59:M61)</f>
        <v>197.75005622999998</v>
      </c>
      <c r="N58" s="47">
        <f t="shared" si="29"/>
        <v>215.38283602000001</v>
      </c>
      <c r="O58" s="47">
        <f t="shared" si="29"/>
        <v>187.75282509000002</v>
      </c>
      <c r="P58" s="47">
        <f t="shared" si="29"/>
        <v>216.63552951</v>
      </c>
      <c r="Q58" s="47">
        <f t="shared" si="29"/>
        <v>216.31799999999998</v>
      </c>
      <c r="R58" s="47">
        <f t="shared" si="29"/>
        <v>207.45299999999997</v>
      </c>
      <c r="S58" s="47">
        <f t="shared" si="29"/>
        <v>211.47499999999999</v>
      </c>
      <c r="T58" s="47">
        <f t="shared" si="29"/>
        <v>236.15400000000002</v>
      </c>
      <c r="U58" s="47">
        <f t="shared" ref="U58:Z58" si="30">+SUM(U59:U61)</f>
        <v>212.45400000000001</v>
      </c>
      <c r="V58" s="47">
        <f t="shared" si="30"/>
        <v>227.30899999999997</v>
      </c>
      <c r="W58" s="47">
        <f t="shared" si="30"/>
        <v>234.28</v>
      </c>
      <c r="X58" s="47">
        <f t="shared" si="30"/>
        <v>223.15600000000001</v>
      </c>
      <c r="Y58" s="47">
        <f t="shared" si="30"/>
        <v>218.04870963000008</v>
      </c>
      <c r="Z58" s="47">
        <f t="shared" si="30"/>
        <v>228.25629036999999</v>
      </c>
      <c r="AA58" s="47">
        <f t="shared" ref="AA58:AB58" si="31">+SUM(AA59:AA61)</f>
        <v>231.80147948999996</v>
      </c>
      <c r="AB58" s="47">
        <f t="shared" si="31"/>
        <v>240.97085159999995</v>
      </c>
      <c r="AC58" s="47">
        <f t="shared" ref="AC58" si="32">+SUM(AC59:AC61)</f>
        <v>202.37933108999999</v>
      </c>
      <c r="AE58" s="48">
        <f t="shared" ref="AE58:AE71" si="33">+AC58/AB58-1</f>
        <v>-0.16015016029432483</v>
      </c>
      <c r="AF58" s="48">
        <f t="shared" ref="AF58:AF71" si="34">+AC58/Y58-1</f>
        <v>-7.1861826500092318E-2</v>
      </c>
      <c r="AG58" s="71"/>
      <c r="AH58" s="47"/>
      <c r="AI58" s="47"/>
      <c r="AJ58" s="65"/>
      <c r="AK58" s="65"/>
      <c r="AL58" s="65"/>
      <c r="AM58" s="65"/>
      <c r="BB58" s="58"/>
    </row>
    <row r="59" spans="2:54">
      <c r="B59" s="7" t="s">
        <v>286</v>
      </c>
      <c r="C59" s="7" t="s">
        <v>287</v>
      </c>
      <c r="D59" s="44">
        <v>74.851884409999997</v>
      </c>
      <c r="E59" s="44">
        <v>67.531347509999989</v>
      </c>
      <c r="F59" s="44">
        <v>54.146369060000005</v>
      </c>
      <c r="G59" s="44">
        <v>68.169465790000004</v>
      </c>
      <c r="H59" s="44">
        <v>71.246606209999996</v>
      </c>
      <c r="I59" s="44">
        <v>60.897590670000007</v>
      </c>
      <c r="J59" s="44">
        <v>65.991757610000008</v>
      </c>
      <c r="K59" s="44">
        <v>68.032338640000006</v>
      </c>
      <c r="L59" s="44">
        <v>71.252993900000007</v>
      </c>
      <c r="M59" s="44">
        <v>73.358651840000007</v>
      </c>
      <c r="N59" s="44">
        <v>80.824394470000001</v>
      </c>
      <c r="O59" s="44">
        <v>85.431913309999359</v>
      </c>
      <c r="P59" s="44">
        <v>84.695209779999971</v>
      </c>
      <c r="Q59" s="44">
        <v>86.327808529999984</v>
      </c>
      <c r="R59" s="44">
        <v>91.69913069000016</v>
      </c>
      <c r="S59" s="44">
        <v>92.398425859999961</v>
      </c>
      <c r="T59" s="44">
        <v>100.91852349999984</v>
      </c>
      <c r="U59" s="44">
        <v>94.942739699999976</v>
      </c>
      <c r="V59" s="44">
        <v>103.60209578999996</v>
      </c>
      <c r="W59" s="44">
        <v>103.00506684000005</v>
      </c>
      <c r="X59" s="44">
        <v>97.790895550000002</v>
      </c>
      <c r="Y59" s="44">
        <v>96.95949321000009</v>
      </c>
      <c r="Z59" s="44">
        <v>104.9818632599997</v>
      </c>
      <c r="AA59" s="44">
        <v>104.41621424000009</v>
      </c>
      <c r="AB59" s="44">
        <v>104.47659653000001</v>
      </c>
      <c r="AC59" s="44">
        <v>92.354254089999969</v>
      </c>
      <c r="AE59" s="45">
        <f t="shared" si="33"/>
        <v>-0.11602926246280587</v>
      </c>
      <c r="AF59" s="45">
        <f t="shared" si="34"/>
        <v>-4.749652630739154E-2</v>
      </c>
      <c r="AG59" s="71"/>
      <c r="AH59" s="65"/>
      <c r="AI59" s="65"/>
      <c r="AJ59" s="65"/>
      <c r="AK59" s="65"/>
      <c r="AL59" s="65"/>
      <c r="AM59" s="65"/>
      <c r="BB59" s="58"/>
    </row>
    <row r="60" spans="2:54">
      <c r="B60" s="7" t="s">
        <v>239</v>
      </c>
      <c r="C60" s="7" t="s">
        <v>263</v>
      </c>
      <c r="D60" s="44">
        <v>28.999483350000002</v>
      </c>
      <c r="E60" s="44">
        <v>25.432354140000005</v>
      </c>
      <c r="F60" s="44">
        <v>3.18217171</v>
      </c>
      <c r="G60" s="44">
        <v>18.525530189999998</v>
      </c>
      <c r="H60" s="44">
        <v>12.82087894</v>
      </c>
      <c r="I60" s="44">
        <v>26.83630921</v>
      </c>
      <c r="J60" s="44">
        <v>30.552218659999998</v>
      </c>
      <c r="K60" s="44">
        <v>43.985768549999996</v>
      </c>
      <c r="L60" s="44">
        <v>47.191002640000001</v>
      </c>
      <c r="M60" s="44">
        <v>33.287301390000003</v>
      </c>
      <c r="N60" s="44">
        <v>40.638742909999998</v>
      </c>
      <c r="O60" s="44">
        <v>12.85989292000103</v>
      </c>
      <c r="P60" s="44">
        <v>36.907485970000238</v>
      </c>
      <c r="Q60" s="44">
        <v>38.296204539999998</v>
      </c>
      <c r="R60" s="44">
        <v>26.067004390000001</v>
      </c>
      <c r="S60" s="44">
        <v>19.885762230000001</v>
      </c>
      <c r="T60" s="44">
        <v>27.123064549999995</v>
      </c>
      <c r="U60" s="44">
        <f>+'EEFF Consolidados'!U7/1000</f>
        <v>24.835999999999999</v>
      </c>
      <c r="V60" s="44">
        <f>+'EEFF Consolidados'!V7/1000</f>
        <v>28.398</v>
      </c>
      <c r="W60" s="44">
        <f>+'EEFF Consolidados'!W7/1000</f>
        <v>30.486000000000001</v>
      </c>
      <c r="X60" s="44">
        <f>+'EEFF Consolidados'!X7/1000</f>
        <v>27.443000000000001</v>
      </c>
      <c r="Y60" s="44">
        <f>+'EEFF Consolidados'!Y7/1000</f>
        <v>22.786000000000001</v>
      </c>
      <c r="Z60" s="44">
        <f>+'EEFF Consolidados'!Z7/1000</f>
        <v>21.262</v>
      </c>
      <c r="AA60" s="44">
        <f>+'EEFF Consolidados'!AA7/1000</f>
        <v>26.149000000000001</v>
      </c>
      <c r="AB60" s="44">
        <f>+'EEFF Consolidados'!AB7/1000</f>
        <v>31.521999999999998</v>
      </c>
      <c r="AC60" s="44">
        <f>+'EEFF Consolidados'!AC7/1000</f>
        <v>18.146000000000001</v>
      </c>
      <c r="AE60" s="45">
        <f t="shared" si="33"/>
        <v>-0.42433855719814728</v>
      </c>
      <c r="AF60" s="45">
        <f t="shared" si="34"/>
        <v>-0.20363381023435445</v>
      </c>
      <c r="AG60" s="71"/>
      <c r="AH60" s="65"/>
      <c r="AI60" s="65"/>
      <c r="AJ60" s="65"/>
      <c r="AK60" s="65"/>
      <c r="AL60" s="65"/>
      <c r="AM60" s="65"/>
      <c r="BB60" s="58"/>
    </row>
    <row r="61" spans="2:54">
      <c r="B61" s="12" t="s">
        <v>240</v>
      </c>
      <c r="C61" s="12" t="s">
        <v>242</v>
      </c>
      <c r="D61" s="47">
        <f t="shared" ref="D61:T61" si="35">+SUM(D62:D66,D71)</f>
        <v>85.828379999999981</v>
      </c>
      <c r="E61" s="47">
        <f t="shared" si="35"/>
        <v>70.758086080000012</v>
      </c>
      <c r="F61" s="47">
        <f t="shared" si="35"/>
        <v>46.376167929999994</v>
      </c>
      <c r="G61" s="47">
        <f t="shared" si="35"/>
        <v>60.425358249999981</v>
      </c>
      <c r="H61" s="47">
        <f t="shared" si="35"/>
        <v>73.551145739999995</v>
      </c>
      <c r="I61" s="47">
        <f t="shared" si="35"/>
        <v>73.168117449999983</v>
      </c>
      <c r="J61" s="47">
        <f t="shared" si="35"/>
        <v>80.300342099999995</v>
      </c>
      <c r="K61" s="47">
        <f t="shared" si="35"/>
        <v>79.628613259999995</v>
      </c>
      <c r="L61" s="47">
        <f t="shared" si="35"/>
        <v>96.158567560000009</v>
      </c>
      <c r="M61" s="47">
        <f t="shared" si="35"/>
        <v>91.104102999999995</v>
      </c>
      <c r="N61" s="47">
        <f t="shared" si="35"/>
        <v>93.919698639999993</v>
      </c>
      <c r="O61" s="47">
        <f t="shared" si="35"/>
        <v>89.461018859999626</v>
      </c>
      <c r="P61" s="47">
        <f t="shared" si="35"/>
        <v>95.032833759999789</v>
      </c>
      <c r="Q61" s="47">
        <f t="shared" si="35"/>
        <v>91.693986930000008</v>
      </c>
      <c r="R61" s="47">
        <f t="shared" si="35"/>
        <v>89.686864919999792</v>
      </c>
      <c r="S61" s="47">
        <f t="shared" si="35"/>
        <v>99.190811910000036</v>
      </c>
      <c r="T61" s="47">
        <f t="shared" si="35"/>
        <v>108.11241195000019</v>
      </c>
      <c r="U61" s="47">
        <f t="shared" ref="U61:Y61" si="36">+SUM(U62:U66,U71)</f>
        <v>92.675260300000033</v>
      </c>
      <c r="V61" s="47">
        <f t="shared" si="36"/>
        <v>95.308904210000023</v>
      </c>
      <c r="W61" s="47">
        <f t="shared" si="36"/>
        <v>100.78893315999994</v>
      </c>
      <c r="X61" s="47">
        <f t="shared" si="36"/>
        <v>97.922104450000006</v>
      </c>
      <c r="Y61" s="47">
        <f t="shared" si="36"/>
        <v>98.303216419999984</v>
      </c>
      <c r="Z61" s="47">
        <f>+SUM(Z62:Z66,Z71)</f>
        <v>102.01242711000029</v>
      </c>
      <c r="AA61" s="47">
        <f>+SUM(AA62:AA66,AA71)</f>
        <v>101.23626524999986</v>
      </c>
      <c r="AB61" s="47">
        <f>+SUM(AB62:AB66,AB71)</f>
        <v>104.97225506999992</v>
      </c>
      <c r="AC61" s="47">
        <f>+SUM(AC62:AC66,AC71)</f>
        <v>91.879077000000024</v>
      </c>
      <c r="AD61" s="47"/>
      <c r="AE61" s="48">
        <f t="shared" si="33"/>
        <v>-0.12472989230600806</v>
      </c>
      <c r="AF61" s="48">
        <f t="shared" si="34"/>
        <v>-6.5350246451274407E-2</v>
      </c>
      <c r="AG61" s="71"/>
      <c r="AH61" s="47"/>
      <c r="AI61" s="47"/>
      <c r="AJ61" s="65"/>
      <c r="AK61" s="65"/>
      <c r="AL61" s="65"/>
      <c r="AM61" s="65"/>
      <c r="BB61" s="58"/>
    </row>
    <row r="62" spans="2:54">
      <c r="B62" s="7" t="s">
        <v>215</v>
      </c>
      <c r="C62" s="7" t="s">
        <v>222</v>
      </c>
      <c r="D62" s="44">
        <v>23.473188849999996</v>
      </c>
      <c r="E62" s="44">
        <v>21.39743571</v>
      </c>
      <c r="F62" s="44">
        <v>21.244724659999999</v>
      </c>
      <c r="G62" s="44">
        <v>21.563496269999998</v>
      </c>
      <c r="H62" s="44">
        <v>23.03280372</v>
      </c>
      <c r="I62" s="44">
        <v>21.953167309999998</v>
      </c>
      <c r="J62" s="44">
        <v>22.819931059999998</v>
      </c>
      <c r="K62" s="59">
        <v>23.428379700000001</v>
      </c>
      <c r="L62" s="59">
        <v>23.902784370957345</v>
      </c>
      <c r="M62" s="44">
        <v>22.32483736</v>
      </c>
      <c r="N62" s="44">
        <v>24.195278829999999</v>
      </c>
      <c r="O62" s="44">
        <v>27.213415970000014</v>
      </c>
      <c r="P62" s="44">
        <v>27.927803593799673</v>
      </c>
      <c r="Q62" s="44">
        <v>25.808904605218721</v>
      </c>
      <c r="R62" s="44">
        <v>29.87660324278546</v>
      </c>
      <c r="S62" s="44">
        <v>30.559559342820688</v>
      </c>
      <c r="T62" s="44">
        <v>28.03102255838111</v>
      </c>
      <c r="U62" s="44">
        <v>27.42736974</v>
      </c>
      <c r="V62" s="44">
        <v>26.445057869999996</v>
      </c>
      <c r="W62" s="44">
        <v>29.305688020000002</v>
      </c>
      <c r="X62" s="44">
        <v>28.117749930000006</v>
      </c>
      <c r="Y62" s="44">
        <v>27.502174739999994</v>
      </c>
      <c r="Z62" s="44">
        <v>27.180727989999994</v>
      </c>
      <c r="AA62" s="44">
        <v>27.558825279999994</v>
      </c>
      <c r="AB62" s="44">
        <v>28.122803370000003</v>
      </c>
      <c r="AC62" s="44">
        <v>27.609188759999999</v>
      </c>
      <c r="AE62" s="45">
        <f t="shared" si="33"/>
        <v>-1.8263279205938066E-2</v>
      </c>
      <c r="AF62" s="45">
        <f t="shared" si="34"/>
        <v>3.8911111943580323E-3</v>
      </c>
      <c r="AG62" s="71"/>
      <c r="AH62" s="88"/>
      <c r="AI62" s="88"/>
      <c r="AJ62" s="65"/>
      <c r="AK62" s="65"/>
      <c r="AL62" s="65"/>
      <c r="AM62" s="65"/>
      <c r="BB62" s="58"/>
    </row>
    <row r="63" spans="2:54">
      <c r="B63" s="7" t="s">
        <v>216</v>
      </c>
      <c r="C63" s="7" t="s">
        <v>216</v>
      </c>
      <c r="D63" s="44">
        <v>11.82167995</v>
      </c>
      <c r="E63" s="44">
        <v>10.53884538</v>
      </c>
      <c r="F63" s="44">
        <v>8.1997931699999995</v>
      </c>
      <c r="G63" s="44">
        <v>9.3778884199999997</v>
      </c>
      <c r="H63" s="44">
        <v>11.044116839999999</v>
      </c>
      <c r="I63" s="44">
        <v>12.351003240000001</v>
      </c>
      <c r="J63" s="44">
        <v>12.466030239999998</v>
      </c>
      <c r="K63" s="59">
        <v>12.76641907</v>
      </c>
      <c r="L63" s="59">
        <v>14.30467825</v>
      </c>
      <c r="M63" s="44">
        <v>15.27399986</v>
      </c>
      <c r="N63" s="44">
        <v>13.94555356</v>
      </c>
      <c r="O63" s="44">
        <v>14.25298495</v>
      </c>
      <c r="P63" s="44">
        <v>14.0964735463184</v>
      </c>
      <c r="Q63" s="44">
        <v>13.930575417346011</v>
      </c>
      <c r="R63" s="44">
        <v>13.104284007831316</v>
      </c>
      <c r="S63" s="44">
        <v>12.891639447767783</v>
      </c>
      <c r="T63" s="44">
        <v>14.310986768253319</v>
      </c>
      <c r="U63" s="44">
        <v>13.566348219111125</v>
      </c>
      <c r="V63" s="44">
        <v>14.880755880626166</v>
      </c>
      <c r="W63" s="44">
        <v>14.43883735353673</v>
      </c>
      <c r="X63" s="44">
        <v>14.192822979872847</v>
      </c>
      <c r="Y63" s="44">
        <v>14.294210669999998</v>
      </c>
      <c r="Z63" s="44">
        <v>15.902837444495633</v>
      </c>
      <c r="AA63" s="44">
        <v>13.81008653</v>
      </c>
      <c r="AB63" s="44">
        <v>15.26904734</v>
      </c>
      <c r="AC63" s="44">
        <v>13.067916020000002</v>
      </c>
      <c r="AE63" s="45">
        <f t="shared" si="33"/>
        <v>-0.14415642777095472</v>
      </c>
      <c r="AF63" s="45">
        <f t="shared" si="34"/>
        <v>-8.5789602399920173E-2</v>
      </c>
      <c r="AG63" s="71"/>
      <c r="AH63" s="65"/>
      <c r="AI63" s="65"/>
      <c r="AJ63" s="65"/>
      <c r="AK63" s="65"/>
      <c r="AL63" s="65"/>
      <c r="AM63" s="65"/>
      <c r="BB63" s="58"/>
    </row>
    <row r="64" spans="2:54">
      <c r="B64" s="7" t="s">
        <v>217</v>
      </c>
      <c r="C64" s="7" t="s">
        <v>223</v>
      </c>
      <c r="D64" s="44">
        <v>7.6014092599999996</v>
      </c>
      <c r="E64" s="44">
        <v>6.3003933099999996</v>
      </c>
      <c r="F64" s="44">
        <v>3.3820680899999997</v>
      </c>
      <c r="G64" s="44">
        <v>5.3441674400000005</v>
      </c>
      <c r="H64" s="44">
        <v>5.6313164399999991</v>
      </c>
      <c r="I64" s="44">
        <v>5.0836208300000001</v>
      </c>
      <c r="J64" s="44">
        <v>5.3004183499999993</v>
      </c>
      <c r="K64" s="59">
        <v>5.8155169200000003</v>
      </c>
      <c r="L64" s="59">
        <v>6.9325407200000004</v>
      </c>
      <c r="M64" s="44">
        <v>7.1871526100000001</v>
      </c>
      <c r="N64" s="44">
        <v>7.3058680499999999</v>
      </c>
      <c r="O64" s="44">
        <v>7.1791820399999988</v>
      </c>
      <c r="P64" s="44">
        <v>8.0996251424560075</v>
      </c>
      <c r="Q64" s="44">
        <v>8.3425501489728386</v>
      </c>
      <c r="R64" s="44">
        <v>8.4961237827025542</v>
      </c>
      <c r="S64" s="44">
        <v>8.0576761558762939</v>
      </c>
      <c r="T64" s="44">
        <v>9.3000854726499789</v>
      </c>
      <c r="U64" s="44">
        <v>8.79848187393711</v>
      </c>
      <c r="V64" s="44">
        <v>9.3257333799999991</v>
      </c>
      <c r="W64" s="44">
        <v>9.1766550375741236</v>
      </c>
      <c r="X64" s="44">
        <v>10.139698989999999</v>
      </c>
      <c r="Y64" s="44">
        <v>9.7146180113314831</v>
      </c>
      <c r="Z64" s="44">
        <v>9.8427923200000027</v>
      </c>
      <c r="AA64" s="44">
        <v>9.7423614599999997</v>
      </c>
      <c r="AB64" s="44">
        <v>9.8688817400000026</v>
      </c>
      <c r="AC64" s="44">
        <v>8.3743117100000006</v>
      </c>
      <c r="AE64" s="45">
        <f t="shared" si="33"/>
        <v>-0.15144269324277071</v>
      </c>
      <c r="AF64" s="45">
        <f t="shared" si="34"/>
        <v>-0.1379679880123027</v>
      </c>
      <c r="AG64" s="71"/>
      <c r="AH64" s="65"/>
      <c r="AI64" s="65"/>
      <c r="AJ64" s="65"/>
      <c r="AK64" s="65"/>
      <c r="AL64" s="65"/>
      <c r="AM64" s="65"/>
      <c r="BB64" s="58"/>
    </row>
    <row r="65" spans="2:54">
      <c r="B65" s="7" t="s">
        <v>218</v>
      </c>
      <c r="C65" s="7" t="s">
        <v>224</v>
      </c>
      <c r="D65" s="44">
        <v>8.9636745799999993</v>
      </c>
      <c r="E65" s="44">
        <v>8.4009057100000017</v>
      </c>
      <c r="F65" s="44">
        <v>9.3199966500000002</v>
      </c>
      <c r="G65" s="44">
        <v>11.040268769999999</v>
      </c>
      <c r="H65" s="44">
        <v>9.4565434100000001</v>
      </c>
      <c r="I65" s="44">
        <v>9.5486638300000006</v>
      </c>
      <c r="J65" s="44">
        <v>10.9243199</v>
      </c>
      <c r="K65" s="59">
        <v>11.34034821</v>
      </c>
      <c r="L65" s="59">
        <v>12.258210539999999</v>
      </c>
      <c r="M65" s="44">
        <v>12.76667795</v>
      </c>
      <c r="N65" s="44">
        <v>13.849745539999999</v>
      </c>
      <c r="O65" s="44">
        <v>14.368210179999542</v>
      </c>
      <c r="P65" s="44">
        <v>15.536081117426003</v>
      </c>
      <c r="Q65" s="44">
        <v>15.193993300539361</v>
      </c>
      <c r="R65" s="44">
        <v>16.701821946680678</v>
      </c>
      <c r="S65" s="44">
        <v>16.858615233535215</v>
      </c>
      <c r="T65" s="44">
        <v>17.450384690715595</v>
      </c>
      <c r="U65" s="44">
        <v>17.471179014859146</v>
      </c>
      <c r="V65" s="44">
        <v>18.957863083559818</v>
      </c>
      <c r="W65" s="44">
        <v>19.464736626769369</v>
      </c>
      <c r="X65" s="44">
        <v>19.902666866478931</v>
      </c>
      <c r="Y65" s="44">
        <v>20.164730140430436</v>
      </c>
      <c r="Z65" s="44">
        <v>20.928877339787316</v>
      </c>
      <c r="AA65" s="44">
        <v>20.352684480274931</v>
      </c>
      <c r="AB65" s="44">
        <v>21.845379899999944</v>
      </c>
      <c r="AC65" s="44">
        <v>20.993528150000014</v>
      </c>
      <c r="AE65" s="45">
        <f t="shared" si="33"/>
        <v>-3.8994595374371666E-2</v>
      </c>
      <c r="AF65" s="45">
        <f t="shared" si="34"/>
        <v>4.1101368766043311E-2</v>
      </c>
      <c r="AG65" s="71"/>
      <c r="AH65" s="65"/>
      <c r="AI65" s="87"/>
      <c r="AJ65" s="88"/>
      <c r="AK65" s="65"/>
      <c r="AL65" s="65"/>
      <c r="AM65" s="65"/>
      <c r="BB65" s="58"/>
    </row>
    <row r="66" spans="2:54">
      <c r="B66" s="7" t="s">
        <v>264</v>
      </c>
      <c r="C66" s="7" t="s">
        <v>265</v>
      </c>
      <c r="D66" s="44">
        <v>26.07238503</v>
      </c>
      <c r="E66" s="44">
        <v>17.20285521000001</v>
      </c>
      <c r="F66" s="44">
        <v>2.047534619999992</v>
      </c>
      <c r="G66" s="44">
        <v>9.3734708999999885</v>
      </c>
      <c r="H66" s="44">
        <v>16.170314760000007</v>
      </c>
      <c r="I66" s="44">
        <v>16.164592339999974</v>
      </c>
      <c r="J66" s="44">
        <v>20.353027140000002</v>
      </c>
      <c r="K66" s="44">
        <v>17.252087539999998</v>
      </c>
      <c r="L66" s="44">
        <v>27.082223619042665</v>
      </c>
      <c r="M66" s="44">
        <v>24.170373759999993</v>
      </c>
      <c r="N66" s="44">
        <v>25.030821809999988</v>
      </c>
      <c r="O66" s="44">
        <v>19.588443900000069</v>
      </c>
      <c r="P66" s="44">
        <v>17.16245689999969</v>
      </c>
      <c r="Q66" s="44">
        <v>19.794276467924728</v>
      </c>
      <c r="R66" s="44">
        <v>12.43076639999979</v>
      </c>
      <c r="S66" s="44">
        <v>23.109910680000066</v>
      </c>
      <c r="T66" s="44">
        <v>31.368028430000187</v>
      </c>
      <c r="U66" s="44">
        <v>17.48134206562181</v>
      </c>
      <c r="V66" s="44">
        <v>17.359281418596591</v>
      </c>
      <c r="W66" s="44">
        <v>17.93469039999993</v>
      </c>
      <c r="X66" s="44">
        <v>18.665456816171105</v>
      </c>
      <c r="Y66" s="44">
        <v>16.081836118282943</v>
      </c>
      <c r="Z66" s="44">
        <v>17.902539067363922</v>
      </c>
      <c r="AA66" s="44">
        <v>18.296480120088226</v>
      </c>
      <c r="AB66" s="59">
        <v>20.610572348809853</v>
      </c>
      <c r="AC66" s="59">
        <v>14.331355500996432</v>
      </c>
      <c r="AE66" s="45">
        <f t="shared" si="33"/>
        <v>-0.30465999398488375</v>
      </c>
      <c r="AF66" s="45">
        <f t="shared" si="34"/>
        <v>-0.1088483059031079</v>
      </c>
      <c r="AG66" s="71"/>
      <c r="AH66" s="65"/>
      <c r="AI66" s="65"/>
      <c r="AJ66" s="88"/>
      <c r="AK66" s="65"/>
      <c r="AL66" s="65"/>
      <c r="AM66" s="65"/>
      <c r="BB66" s="58"/>
    </row>
    <row r="67" spans="2:54" hidden="1" outlineLevel="1">
      <c r="B67" s="66" t="s">
        <v>346</v>
      </c>
      <c r="C67" s="66" t="s">
        <v>347</v>
      </c>
      <c r="D67" s="55">
        <v>19.266160650000003</v>
      </c>
      <c r="E67" s="55">
        <v>12.25116075</v>
      </c>
      <c r="F67" s="55">
        <v>3.2423699999999715E-2</v>
      </c>
      <c r="G67" s="55">
        <v>6.1098889800000027</v>
      </c>
      <c r="H67" s="55">
        <v>12.064749549999995</v>
      </c>
      <c r="I67" s="55">
        <v>10.998706740000003</v>
      </c>
      <c r="J67" s="55">
        <v>14.129985819999998</v>
      </c>
      <c r="K67" s="55">
        <v>13.075692409999997</v>
      </c>
      <c r="L67" s="55">
        <v>18.791741229999985</v>
      </c>
      <c r="M67" s="55">
        <v>17.531742340000005</v>
      </c>
      <c r="N67" s="55">
        <v>16.570261499999997</v>
      </c>
      <c r="O67" s="55">
        <v>12.757510260000039</v>
      </c>
      <c r="P67" s="55">
        <v>11.556360989999925</v>
      </c>
      <c r="Q67" s="55">
        <v>13.148089770000002</v>
      </c>
      <c r="R67" s="55">
        <v>10.809697350000004</v>
      </c>
      <c r="S67" s="55">
        <v>8.5739393199999796</v>
      </c>
      <c r="T67" s="55">
        <v>8.4939008156977387</v>
      </c>
      <c r="U67" s="55">
        <v>7.9273462456218127</v>
      </c>
      <c r="V67" s="55">
        <v>6.9476979685965929</v>
      </c>
      <c r="W67" s="55">
        <v>7.9036881699999233</v>
      </c>
      <c r="X67" s="55">
        <v>6.9473992361712948</v>
      </c>
      <c r="Y67" s="55">
        <v>6.1894967882828862</v>
      </c>
      <c r="Z67" s="55">
        <v>6.5097808573637268</v>
      </c>
      <c r="AA67" s="55">
        <v>7.3718105000880874</v>
      </c>
      <c r="AB67" s="93">
        <v>11.224996418809699</v>
      </c>
      <c r="AC67" s="93">
        <v>4.1965194509968651</v>
      </c>
      <c r="AE67" s="45">
        <f t="shared" si="33"/>
        <v>-0.62614514121672515</v>
      </c>
      <c r="AF67" s="45">
        <f t="shared" si="34"/>
        <v>-0.32199343588946594</v>
      </c>
      <c r="AG67" s="71"/>
      <c r="AH67" s="87"/>
      <c r="AI67" s="65"/>
      <c r="AJ67" s="88"/>
      <c r="AK67" s="65"/>
      <c r="AL67" s="65"/>
      <c r="AM67" s="65"/>
      <c r="BB67" s="58"/>
    </row>
    <row r="68" spans="2:54" hidden="1" outlineLevel="1">
      <c r="B68" s="66" t="s">
        <v>348</v>
      </c>
      <c r="C68" s="66" t="s">
        <v>349</v>
      </c>
      <c r="D68" s="55">
        <v>1.1574196900000002</v>
      </c>
      <c r="E68" s="55">
        <v>0.53678773000000002</v>
      </c>
      <c r="F68" s="55">
        <v>-6.8291299999999763E-2</v>
      </c>
      <c r="G68" s="55">
        <v>0.53735423000000038</v>
      </c>
      <c r="H68" s="55">
        <v>0.14063088999999979</v>
      </c>
      <c r="I68" s="55">
        <v>0.66501733000000018</v>
      </c>
      <c r="J68" s="55">
        <v>1.5603183699999994</v>
      </c>
      <c r="K68" s="55">
        <v>1.0079902099999998</v>
      </c>
      <c r="L68" s="55">
        <v>1.06650752</v>
      </c>
      <c r="M68" s="55">
        <v>0.57138174999999969</v>
      </c>
      <c r="N68" s="55">
        <v>1.2813334899999997</v>
      </c>
      <c r="O68" s="55">
        <v>0.27273314000000015</v>
      </c>
      <c r="P68" s="55">
        <v>0.19752950999999982</v>
      </c>
      <c r="Q68" s="55">
        <v>0</v>
      </c>
      <c r="R68" s="55">
        <v>0.57426926000000011</v>
      </c>
      <c r="S68" s="55">
        <v>2.0644687899999998</v>
      </c>
      <c r="T68" s="55">
        <v>13.583231919999999</v>
      </c>
      <c r="U68" s="55">
        <v>1.1571036099999987</v>
      </c>
      <c r="V68" s="55">
        <v>1.4101334599999991</v>
      </c>
      <c r="W68" s="55">
        <v>6.1999999999534332E-7</v>
      </c>
      <c r="X68" s="55">
        <v>2.0549256499999999</v>
      </c>
      <c r="Y68" s="55">
        <v>5.0574510000000121E-2</v>
      </c>
      <c r="Z68" s="55">
        <v>1.2942955299999999</v>
      </c>
      <c r="AA68" s="55">
        <v>0.25282784000000008</v>
      </c>
      <c r="AB68" s="93">
        <v>-1.5976978800000001</v>
      </c>
      <c r="AC68" s="93">
        <v>0.19679614999999989</v>
      </c>
      <c r="AE68" s="35">
        <f t="shared" si="33"/>
        <v>-1.123174820761482</v>
      </c>
      <c r="AF68" s="35">
        <f t="shared" si="34"/>
        <v>2.8912121936524828</v>
      </c>
      <c r="AG68" s="71"/>
      <c r="AH68" s="65"/>
      <c r="AI68" s="65"/>
      <c r="AJ68" s="65"/>
      <c r="AK68" s="65"/>
      <c r="AL68" s="65"/>
      <c r="AM68" s="65"/>
      <c r="BB68" s="58"/>
    </row>
    <row r="69" spans="2:54" hidden="1" outlineLevel="1">
      <c r="B69" s="66" t="s">
        <v>345</v>
      </c>
      <c r="C69" s="66" t="s">
        <v>350</v>
      </c>
      <c r="D69" s="55">
        <v>3.7175019599999999</v>
      </c>
      <c r="E69" s="55">
        <v>2.0238854099999997</v>
      </c>
      <c r="F69" s="55">
        <v>0.15024481999999989</v>
      </c>
      <c r="G69" s="55">
        <v>0.96275276000000021</v>
      </c>
      <c r="H69" s="55">
        <v>2.4897206899999995</v>
      </c>
      <c r="I69" s="55">
        <v>2.8133267900000001</v>
      </c>
      <c r="J69" s="55">
        <v>3.1568899400000001</v>
      </c>
      <c r="K69" s="55">
        <v>3.6129650200000007</v>
      </c>
      <c r="L69" s="55">
        <v>4.6305819499999998</v>
      </c>
      <c r="M69" s="55">
        <v>4.4206192200000007</v>
      </c>
      <c r="N69" s="55">
        <v>4.7006790999999994</v>
      </c>
      <c r="O69" s="55">
        <v>3.8024699100000237</v>
      </c>
      <c r="P69" s="55">
        <v>3.7069154399997677</v>
      </c>
      <c r="Q69" s="55">
        <v>3.9993357200000146</v>
      </c>
      <c r="R69" s="55">
        <v>3.4761199999999963</v>
      </c>
      <c r="S69" s="55">
        <v>2.6464851499999713</v>
      </c>
      <c r="T69" s="55">
        <v>2.8886415500000049</v>
      </c>
      <c r="U69" s="55">
        <v>2.8083174100000003</v>
      </c>
      <c r="V69" s="55">
        <v>2.6375243199999976</v>
      </c>
      <c r="W69" s="55">
        <v>2.9037340300000043</v>
      </c>
      <c r="X69" s="55">
        <v>2.3344441999998748</v>
      </c>
      <c r="Y69" s="55">
        <v>2.0466113900001051</v>
      </c>
      <c r="Z69" s="55">
        <v>1.8474504200001507</v>
      </c>
      <c r="AA69" s="55">
        <v>1.9970599000001656</v>
      </c>
      <c r="AB69" s="93">
        <v>2.4808112100001032</v>
      </c>
      <c r="AC69" s="93">
        <v>1.4754579799995804</v>
      </c>
      <c r="AE69" s="45">
        <f t="shared" si="33"/>
        <v>-0.40525180874222222</v>
      </c>
      <c r="AF69" s="45">
        <f t="shared" si="34"/>
        <v>-0.27907272127538352</v>
      </c>
      <c r="AG69" s="71"/>
      <c r="AH69" s="87"/>
      <c r="AI69" s="65"/>
      <c r="AJ69" s="65"/>
      <c r="AK69" s="65"/>
      <c r="AL69" s="65"/>
      <c r="AM69" s="65"/>
      <c r="BB69" s="58"/>
    </row>
    <row r="70" spans="2:54" hidden="1" outlineLevel="1">
      <c r="B70" s="66" t="s">
        <v>365</v>
      </c>
      <c r="C70" s="66" t="s">
        <v>366</v>
      </c>
      <c r="D70" s="55">
        <v>1.9313027300000003</v>
      </c>
      <c r="E70" s="55">
        <v>2.0261581099999999</v>
      </c>
      <c r="F70" s="55">
        <v>1.94564286</v>
      </c>
      <c r="G70" s="55">
        <v>1.7654718900000002</v>
      </c>
      <c r="H70" s="55">
        <v>1.8805225899999998</v>
      </c>
      <c r="I70" s="55">
        <v>1.9201512400000005</v>
      </c>
      <c r="J70" s="55">
        <v>2.03580008</v>
      </c>
      <c r="K70" s="55">
        <v>2.10106941</v>
      </c>
      <c r="L70" s="55">
        <v>2.3119991999999998</v>
      </c>
      <c r="M70" s="55">
        <v>2.6426305999999995</v>
      </c>
      <c r="N70" s="55">
        <v>2.8896492999999994</v>
      </c>
      <c r="O70" s="55">
        <v>2.7557305900000055</v>
      </c>
      <c r="P70" s="55">
        <v>1.7016509599999976</v>
      </c>
      <c r="Q70" s="55">
        <v>1.6598996900000005</v>
      </c>
      <c r="R70" s="55">
        <v>2.5340297799999991</v>
      </c>
      <c r="S70" s="55">
        <v>3.3862189400000005</v>
      </c>
      <c r="T70" s="55">
        <v>4.5776830700000009</v>
      </c>
      <c r="U70" s="55">
        <v>5.5885748</v>
      </c>
      <c r="V70" s="55">
        <v>6.3639256700000004</v>
      </c>
      <c r="W70" s="55">
        <v>7.1272675800000016</v>
      </c>
      <c r="X70" s="55">
        <v>7.3286877299999356</v>
      </c>
      <c r="Y70" s="55">
        <v>7.7951534299999539</v>
      </c>
      <c r="Z70" s="55">
        <v>8.2510122600000457</v>
      </c>
      <c r="AA70" s="55">
        <v>8.6747818799999745</v>
      </c>
      <c r="AB70" s="93">
        <v>8.5024626000000492</v>
      </c>
      <c r="AC70" s="93">
        <v>8.4625819199999857</v>
      </c>
      <c r="AE70" s="45">
        <f t="shared" si="33"/>
        <v>-4.6904857893833585E-3</v>
      </c>
      <c r="AF70" s="45">
        <f t="shared" si="34"/>
        <v>8.5620956148394267E-2</v>
      </c>
      <c r="AG70" s="71"/>
      <c r="AH70" s="65"/>
      <c r="AI70" s="65"/>
      <c r="AJ70" s="65"/>
      <c r="AK70" s="65"/>
      <c r="AL70" s="65"/>
      <c r="AM70" s="65"/>
      <c r="BB70" s="58"/>
    </row>
    <row r="71" spans="2:54" collapsed="1">
      <c r="B71" s="7" t="s">
        <v>241</v>
      </c>
      <c r="C71" s="7" t="s">
        <v>244</v>
      </c>
      <c r="D71" s="44">
        <v>7.8960423300000002</v>
      </c>
      <c r="E71" s="44">
        <v>6.9176507599999999</v>
      </c>
      <c r="F71" s="44">
        <v>2.1820507400000007</v>
      </c>
      <c r="G71" s="44">
        <v>3.7260664500000007</v>
      </c>
      <c r="H71" s="44">
        <v>8.2160505699999984</v>
      </c>
      <c r="I71" s="44">
        <v>8.0670698999999999</v>
      </c>
      <c r="J71" s="44">
        <v>8.4366154099999999</v>
      </c>
      <c r="K71" s="44">
        <v>9.0258618199999994</v>
      </c>
      <c r="L71" s="44">
        <v>11.678130060000001</v>
      </c>
      <c r="M71" s="44">
        <v>9.381061459999998</v>
      </c>
      <c r="N71" s="44">
        <v>9.5924308500000031</v>
      </c>
      <c r="O71" s="44">
        <v>6.8587818200000026</v>
      </c>
      <c r="P71" s="44">
        <v>12.210393459999999</v>
      </c>
      <c r="Q71" s="44">
        <v>8.623686989998351</v>
      </c>
      <c r="R71" s="44">
        <v>9.0772655400000044</v>
      </c>
      <c r="S71" s="44">
        <v>7.7134110499999959</v>
      </c>
      <c r="T71" s="44">
        <v>7.6519040299999954</v>
      </c>
      <c r="U71" s="44">
        <v>7.9305393864708371</v>
      </c>
      <c r="V71" s="44">
        <v>8.3402125772174536</v>
      </c>
      <c r="W71" s="44">
        <v>10.468325722119795</v>
      </c>
      <c r="X71" s="44">
        <v>6.9037088674771265</v>
      </c>
      <c r="Y71" s="44">
        <v>10.545646739955114</v>
      </c>
      <c r="Z71" s="44">
        <v>10.254652948353426</v>
      </c>
      <c r="AA71" s="44">
        <v>11.475827379636716</v>
      </c>
      <c r="AB71" s="59">
        <v>9.2555703711901174</v>
      </c>
      <c r="AC71" s="59">
        <v>7.5027768590035793</v>
      </c>
      <c r="AE71" s="45">
        <f t="shared" si="33"/>
        <v>-0.18937714715480658</v>
      </c>
      <c r="AF71" s="45">
        <f t="shared" si="34"/>
        <v>-0.28854274716246431</v>
      </c>
      <c r="AG71" s="71"/>
      <c r="AH71" s="65"/>
      <c r="AI71" s="65"/>
      <c r="AJ71" s="65"/>
      <c r="AK71" s="65"/>
      <c r="AL71" s="65"/>
      <c r="AM71" s="65"/>
      <c r="BB71" s="58"/>
    </row>
    <row r="72" spans="2:54">
      <c r="B72" s="3"/>
      <c r="C72" s="3"/>
      <c r="D72" s="67">
        <f>+SUM(D67:D70)-D66+'EEFF Consolidados'!D30</f>
        <v>3.5527136788005009E-15</v>
      </c>
      <c r="E72" s="67">
        <f>+SUM(E67:E70)-E66+'EEFF Consolidados'!E30</f>
        <v>-0.36486321000000999</v>
      </c>
      <c r="F72" s="67">
        <f>+SUM(F67:F70)-F66+'EEFF Consolidados'!F30</f>
        <v>1.248546000000772E-2</v>
      </c>
      <c r="G72" s="67">
        <f>+SUM(G67:G70)-G66+'EEFF Consolidados'!G30</f>
        <v>1.9969600000138144E-3</v>
      </c>
      <c r="H72" s="67">
        <f>+SUM(H67:H70)-H66+'EEFF Consolidados'!H30</f>
        <v>0.40530895999998506</v>
      </c>
      <c r="I72" s="67">
        <f>+SUM(I67:I70)-I66+'EEFF Consolidados'!I30</f>
        <v>0.23260976000002742</v>
      </c>
      <c r="J72" s="67">
        <f>+SUM(J67:J70)-J66+'EEFF Consolidados'!J30</f>
        <v>0.52996706999999788</v>
      </c>
      <c r="K72" s="67">
        <f>+SUM(K67:K70)-K66+'EEFF Consolidados'!K30</f>
        <v>2.5456295099999977</v>
      </c>
      <c r="L72" s="67">
        <f>+SUM(L67:L70)-L66+'EEFF Consolidados'!L30</f>
        <v>-0.28139371904267918</v>
      </c>
      <c r="M72" s="67">
        <f>+SUM(M67:M70)-M66+'EEFF Consolidados'!M30</f>
        <v>0.99600015000001463</v>
      </c>
      <c r="N72" s="67">
        <f>+SUM(N67:N70)-N66+'EEFF Consolidados'!N30</f>
        <v>0.41110158000000396</v>
      </c>
      <c r="O72" s="67">
        <f>+SUM(O67:O70)-O66+'EEFF Consolidados'!O30</f>
        <v>0</v>
      </c>
      <c r="P72" s="67">
        <f>+SUM(P67:P70)-P66+'EEFF Consolidados'!P30</f>
        <v>0</v>
      </c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54"/>
      <c r="AH72" s="65"/>
      <c r="AJ72" s="65"/>
      <c r="AK72" s="65"/>
      <c r="AL72" s="65"/>
      <c r="AM72" s="65"/>
    </row>
    <row r="73" spans="2:54">
      <c r="B73" s="3"/>
      <c r="C73" s="3"/>
      <c r="D73" s="54"/>
      <c r="E73" s="54">
        <v>0.36486321000000999</v>
      </c>
      <c r="F73" s="54">
        <v>-1.248546000000772E-2</v>
      </c>
      <c r="G73" s="54">
        <v>-1.9969600000138144E-3</v>
      </c>
      <c r="H73" s="54">
        <v>-0.40530895999998506</v>
      </c>
      <c r="I73" s="54">
        <v>-0.23260976000003097</v>
      </c>
      <c r="J73" s="54">
        <v>-0.52996706999999788</v>
      </c>
      <c r="K73" s="54">
        <v>-2.5456295099999977</v>
      </c>
      <c r="L73" s="54">
        <v>0.28139371904268273</v>
      </c>
      <c r="M73" s="54">
        <v>-0.99600015000001463</v>
      </c>
      <c r="N73" s="54">
        <v>-0.41110158000000752</v>
      </c>
      <c r="O73" s="54">
        <v>-29.263919479998975</v>
      </c>
      <c r="P73" s="54">
        <v>19.142077190000236</v>
      </c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E73" s="79"/>
      <c r="AH73" s="65"/>
      <c r="AI73" s="65"/>
      <c r="AJ73" s="65"/>
      <c r="AK73" s="65"/>
      <c r="AL73" s="65"/>
      <c r="AM73" s="65"/>
    </row>
    <row r="74" spans="2:54">
      <c r="B74" s="28" t="s">
        <v>245</v>
      </c>
      <c r="C74" s="28"/>
      <c r="D74" s="43" t="s">
        <v>1</v>
      </c>
      <c r="E74" s="43" t="s">
        <v>2</v>
      </c>
      <c r="F74" s="43" t="s">
        <v>3</v>
      </c>
      <c r="G74" s="43" t="s">
        <v>4</v>
      </c>
      <c r="H74" s="43" t="s">
        <v>5</v>
      </c>
      <c r="I74" s="43" t="s">
        <v>6</v>
      </c>
      <c r="J74" s="43" t="s">
        <v>7</v>
      </c>
      <c r="K74" s="43" t="s">
        <v>207</v>
      </c>
      <c r="L74" s="43" t="s">
        <v>329</v>
      </c>
      <c r="M74" s="43" t="s">
        <v>330</v>
      </c>
      <c r="N74" s="43" t="s">
        <v>332</v>
      </c>
      <c r="O74" s="43" t="s">
        <v>333</v>
      </c>
      <c r="P74" s="43" t="s">
        <v>338</v>
      </c>
      <c r="Q74" s="43" t="s">
        <v>341</v>
      </c>
      <c r="R74" s="43" t="s">
        <v>342</v>
      </c>
      <c r="S74" s="43" t="s">
        <v>343</v>
      </c>
      <c r="T74" s="43" t="s">
        <v>344</v>
      </c>
      <c r="U74" s="43" t="s">
        <v>351</v>
      </c>
      <c r="V74" s="43" t="s">
        <v>354</v>
      </c>
      <c r="W74" s="43" t="s">
        <v>356</v>
      </c>
      <c r="X74" s="43" t="s">
        <v>360</v>
      </c>
      <c r="Y74" s="43" t="str">
        <f>+$Y$6</f>
        <v>1Q25</v>
      </c>
      <c r="Z74" s="43" t="str">
        <f>+Z$6</f>
        <v>2Q25</v>
      </c>
      <c r="AA74" s="43" t="str">
        <f>+AA$6</f>
        <v>3Q25</v>
      </c>
      <c r="AB74" s="43" t="str">
        <f>+AB$6</f>
        <v>4Q25</v>
      </c>
      <c r="AC74" s="43" t="str">
        <f>+AC$6</f>
        <v>1Q26</v>
      </c>
      <c r="AD74" s="41"/>
      <c r="AE74" s="43" t="s">
        <v>221</v>
      </c>
      <c r="AF74" s="43" t="s">
        <v>220</v>
      </c>
      <c r="AH74" s="65"/>
      <c r="AI74" s="65"/>
      <c r="AJ74" s="65"/>
      <c r="AK74" s="65"/>
      <c r="AL74" s="65"/>
      <c r="AM74" s="65"/>
    </row>
    <row r="75" spans="2:54">
      <c r="B75" s="3" t="s">
        <v>247</v>
      </c>
      <c r="C75" s="3" t="s">
        <v>247</v>
      </c>
      <c r="D75" s="44">
        <v>42.549154790000003</v>
      </c>
      <c r="E75" s="44">
        <f>+('EEFF Consolidados'!E18+'EEFF Consolidados'!E163+'EEFF Consolidados'!E164+'EEFF Consolidados'!E165)/1000</f>
        <v>32.956000000000003</v>
      </c>
      <c r="F75" s="44">
        <f>+('EEFF Consolidados'!F18+'EEFF Consolidados'!F163+'EEFF Consolidados'!F164+'EEFF Consolidados'!F165)/1000</f>
        <v>24.504999999999999</v>
      </c>
      <c r="G75" s="44">
        <f>+('EEFF Consolidados'!G18+'EEFF Consolidados'!G163+'EEFF Consolidados'!G164+'EEFF Consolidados'!G165)/1000</f>
        <v>31.19</v>
      </c>
      <c r="H75" s="44">
        <f>+('EEFF Consolidados'!H18+'EEFF Consolidados'!H163+'EEFF Consolidados'!H164+'EEFF Consolidados'!H165)/1000</f>
        <v>32.841000000000001</v>
      </c>
      <c r="I75" s="44">
        <f>+('EEFF Consolidados'!I18+'EEFF Consolidados'!I163+'EEFF Consolidados'!I164+'EEFF Consolidados'!I165)/1000</f>
        <v>43.889000000000003</v>
      </c>
      <c r="J75" s="44">
        <f>+('EEFF Consolidados'!J18+'EEFF Consolidados'!J163+'EEFF Consolidados'!J164+'EEFF Consolidados'!J165)/1000</f>
        <v>50.500999999999998</v>
      </c>
      <c r="K75" s="44">
        <f>+('EEFF Consolidados'!K18+'EEFF Consolidados'!K163+'EEFF Consolidados'!K164+'EEFF Consolidados'!K165)/1000</f>
        <v>49.085999999999999</v>
      </c>
      <c r="L75" s="44">
        <f>+('EEFF Consolidados'!L18+'EEFF Consolidados'!L163+'EEFF Consolidados'!L164+'EEFF Consolidados'!L165)/1000</f>
        <v>58.097999999999999</v>
      </c>
      <c r="M75" s="44">
        <f>+('EEFF Consolidados'!M18+'EEFF Consolidados'!M163+'EEFF Consolidados'!M164+'EEFF Consolidados'!M165)/1000</f>
        <v>53.823</v>
      </c>
      <c r="N75" s="44">
        <f>+('EEFF Consolidados'!N18+'EEFF Consolidados'!N163+'EEFF Consolidados'!N164+'EEFF Consolidados'!N165)/1000</f>
        <v>55.47</v>
      </c>
      <c r="O75" s="44">
        <f>+('EEFF Consolidados'!O18+'EEFF Consolidados'!O163+'EEFF Consolidados'!O164+'EEFF Consolidados'!O165)/1000</f>
        <v>55.595999999999997</v>
      </c>
      <c r="P75" s="44">
        <f>+('EEFF Consolidados'!P18+'EEFF Consolidados'!P163+'EEFF Consolidados'!P164+'EEFF Consolidados'!P165)/1000</f>
        <v>53.095999999999997</v>
      </c>
      <c r="Q75" s="44">
        <f>+('EEFF Consolidados'!Q18+'EEFF Consolidados'!Q163+'EEFF Consolidados'!Q164+'EEFF Consolidados'!Q165)/1000</f>
        <v>55.545999999999999</v>
      </c>
      <c r="R75" s="44">
        <f>+('EEFF Consolidados'!R18+'EEFF Consolidados'!R163+'EEFF Consolidados'!R164+'EEFF Consolidados'!R165)/1000</f>
        <v>58.124000000000002</v>
      </c>
      <c r="S75" s="44">
        <f>+('EEFF Consolidados'!S18+'EEFF Consolidados'!S163+'EEFF Consolidados'!S164+'EEFF Consolidados'!S165)/1000</f>
        <v>59.999000000000002</v>
      </c>
      <c r="T75" s="44">
        <f>+('EEFF Consolidados'!T18+'EEFF Consolidados'!T163+'EEFF Consolidados'!T164+'EEFF Consolidados'!T165)/1000</f>
        <v>58.595999999999997</v>
      </c>
      <c r="U75" s="44">
        <f>+('EEFF Consolidados'!U18+'EEFF Consolidados'!U163+'EEFF Consolidados'!U164+'EEFF Consolidados'!U165)/1000</f>
        <v>61.216999999999999</v>
      </c>
      <c r="V75" s="44">
        <f>+('EEFF Consolidados'!V18+'EEFF Consolidados'!V163+'EEFF Consolidados'!V164+'EEFF Consolidados'!V165)/1000</f>
        <v>63.616</v>
      </c>
      <c r="W75" s="44">
        <f>+('EEFF Consolidados'!W18+'EEFF Consolidados'!W163+'EEFF Consolidados'!W164+'EEFF Consolidados'!W165)/1000</f>
        <v>64.165000000000006</v>
      </c>
      <c r="X75" s="44">
        <f>+('EEFF Consolidados'!X18+'EEFF Consolidados'!X163+'EEFF Consolidados'!X164+'EEFF Consolidados'!X165)/1000</f>
        <v>59.542999999999999</v>
      </c>
      <c r="Y75" s="44">
        <f>+('EEFF Consolidados'!Y18+'EEFF Consolidados'!Y163+'EEFF Consolidados'!Y164+'EEFF Consolidados'!Y165)/1000</f>
        <v>63.933999999999997</v>
      </c>
      <c r="Z75" s="44">
        <f>+('EEFF Consolidados'!Z18+'EEFF Consolidados'!Z163+'EEFF Consolidados'!Z164+'EEFF Consolidados'!Z165)/1000</f>
        <v>66.275999999999996</v>
      </c>
      <c r="AA75" s="44">
        <f>+('EEFF Consolidados'!AA18+'EEFF Consolidados'!AA163+'EEFF Consolidados'!AA164+'EEFF Consolidados'!AA165)/1000</f>
        <v>63.061000000000057</v>
      </c>
      <c r="AB75" s="44">
        <f>+('EEFF Consolidados'!AB18+'EEFF Consolidados'!AB163+'EEFF Consolidados'!AB164+'EEFF Consolidados'!AB165)/1000</f>
        <v>60.675999999999945</v>
      </c>
      <c r="AC75" s="44">
        <f>+('EEFF Consolidados'!AC18+'EEFF Consolidados'!AC163+'EEFF Consolidados'!AC164+'EEFF Consolidados'!AC165)/1000</f>
        <v>62.055</v>
      </c>
      <c r="AE75" s="45">
        <f t="shared" ref="AE75:AE86" si="37">+AC75/AB75-1</f>
        <v>2.2727272727273595E-2</v>
      </c>
      <c r="AF75" s="45">
        <f t="shared" ref="AF75:AF86" si="38">+AC75/Y75-1</f>
        <v>-2.9389683110707887E-2</v>
      </c>
      <c r="AG75" s="58"/>
      <c r="AH75" s="65"/>
      <c r="AI75" s="65"/>
      <c r="AJ75" s="65"/>
      <c r="AK75" s="65"/>
      <c r="AL75" s="65"/>
      <c r="AM75" s="65"/>
      <c r="BB75" s="58"/>
    </row>
    <row r="76" spans="2:54">
      <c r="B76" s="3" t="s">
        <v>269</v>
      </c>
      <c r="C76" s="3" t="s">
        <v>269</v>
      </c>
      <c r="D76" s="44">
        <v>170.91785812000001</v>
      </c>
      <c r="E76" s="44">
        <v>170.59288690000005</v>
      </c>
      <c r="F76" s="44">
        <v>162.56669991000001</v>
      </c>
      <c r="G76" s="44">
        <f t="shared" ref="G76:V76" si="39">+SUM(D75:G75)</f>
        <v>131.20015479</v>
      </c>
      <c r="H76" s="44">
        <f t="shared" si="39"/>
        <v>121.49199999999999</v>
      </c>
      <c r="I76" s="44">
        <f t="shared" si="39"/>
        <v>132.42500000000001</v>
      </c>
      <c r="J76" s="44">
        <f t="shared" si="39"/>
        <v>158.42100000000002</v>
      </c>
      <c r="K76" s="44">
        <f t="shared" si="39"/>
        <v>176.31700000000001</v>
      </c>
      <c r="L76" s="44">
        <f t="shared" si="39"/>
        <v>201.57400000000001</v>
      </c>
      <c r="M76" s="44">
        <f t="shared" si="39"/>
        <v>211.50800000000001</v>
      </c>
      <c r="N76" s="44">
        <f t="shared" si="39"/>
        <v>216.477</v>
      </c>
      <c r="O76" s="44">
        <f t="shared" si="39"/>
        <v>222.98699999999999</v>
      </c>
      <c r="P76" s="44">
        <f t="shared" si="39"/>
        <v>217.98500000000001</v>
      </c>
      <c r="Q76" s="44">
        <f t="shared" si="39"/>
        <v>219.708</v>
      </c>
      <c r="R76" s="44">
        <f t="shared" si="39"/>
        <v>222.36199999999999</v>
      </c>
      <c r="S76" s="44">
        <f t="shared" si="39"/>
        <v>226.76499999999999</v>
      </c>
      <c r="T76" s="44">
        <f t="shared" si="39"/>
        <v>232.26500000000001</v>
      </c>
      <c r="U76" s="44">
        <f t="shared" si="39"/>
        <v>237.93599999999998</v>
      </c>
      <c r="V76" s="44">
        <f t="shared" si="39"/>
        <v>243.428</v>
      </c>
      <c r="W76" s="44">
        <f>+SUM(T75:W75)</f>
        <v>247.59399999999999</v>
      </c>
      <c r="X76" s="44">
        <f>+SUM(U75:X75)</f>
        <v>248.541</v>
      </c>
      <c r="Y76" s="44">
        <f>+SUM(V75:Y75)</f>
        <v>251.25800000000001</v>
      </c>
      <c r="Z76" s="44">
        <f t="shared" ref="Z76" si="40">+SUM(W75:Z75)</f>
        <v>253.91800000000001</v>
      </c>
      <c r="AA76" s="44">
        <f t="shared" ref="AA76" si="41">+SUM(X75:AA75)</f>
        <v>252.81400000000005</v>
      </c>
      <c r="AB76" s="44">
        <f t="shared" ref="AB76:AC76" si="42">+SUM(Y75:AB75)</f>
        <v>253.947</v>
      </c>
      <c r="AC76" s="44">
        <f t="shared" si="42"/>
        <v>252.06799999999998</v>
      </c>
      <c r="AD76" s="44"/>
      <c r="AE76" s="45">
        <f t="shared" si="37"/>
        <v>-7.3991817190202092E-3</v>
      </c>
      <c r="AF76" s="45">
        <f t="shared" si="38"/>
        <v>3.223777949358686E-3</v>
      </c>
      <c r="AH76" s="65"/>
      <c r="AI76" s="65"/>
      <c r="AJ76" s="65"/>
      <c r="AK76" s="65"/>
      <c r="AL76" s="65"/>
      <c r="AM76" s="65"/>
      <c r="BB76" s="58"/>
    </row>
    <row r="77" spans="2:54">
      <c r="B77" s="3" t="s">
        <v>248</v>
      </c>
      <c r="C77" s="3" t="s">
        <v>256</v>
      </c>
      <c r="D77" s="44">
        <v>548.86548917858045</v>
      </c>
      <c r="E77" s="44">
        <v>581.22595429485955</v>
      </c>
      <c r="F77" s="44">
        <v>610.04572173672</v>
      </c>
      <c r="G77" s="44">
        <v>635.35143602243431</v>
      </c>
      <c r="H77" s="44">
        <v>597.30060822436803</v>
      </c>
      <c r="I77" s="44">
        <v>617.16092046758899</v>
      </c>
      <c r="J77" s="44">
        <v>672.16092046758899</v>
      </c>
      <c r="K77" s="44">
        <v>712.16092046758899</v>
      </c>
      <c r="L77" s="44">
        <v>761.7207387285805</v>
      </c>
      <c r="M77" s="44">
        <v>761.7207387285805</v>
      </c>
      <c r="N77" s="44">
        <v>806.7207387285805</v>
      </c>
      <c r="O77" s="44">
        <v>816.7207387285805</v>
      </c>
      <c r="P77" s="44">
        <v>791.72073873070337</v>
      </c>
      <c r="Q77" s="44">
        <v>811.72073873070337</v>
      </c>
      <c r="R77" s="44">
        <v>871.72073873070337</v>
      </c>
      <c r="S77" s="44">
        <v>899.72073873070337</v>
      </c>
      <c r="T77" s="44">
        <v>886.7207387285805</v>
      </c>
      <c r="U77" s="44">
        <v>901.7207387285805</v>
      </c>
      <c r="V77" s="44">
        <v>889.7207387285805</v>
      </c>
      <c r="W77" s="44">
        <v>951.7207387285805</v>
      </c>
      <c r="X77" s="44">
        <v>941.7207387285805</v>
      </c>
      <c r="Y77" s="44">
        <v>941.7207387285805</v>
      </c>
      <c r="Z77" s="44">
        <v>931.7207387285805</v>
      </c>
      <c r="AA77" s="44">
        <v>976.7207387285805</v>
      </c>
      <c r="AB77" s="44">
        <v>1016.7207387285805</v>
      </c>
      <c r="AC77" s="44">
        <v>1001.7207387285805</v>
      </c>
      <c r="AE77" s="45">
        <f t="shared" si="37"/>
        <v>-1.4753313696303283E-2</v>
      </c>
      <c r="AF77" s="45">
        <f t="shared" si="38"/>
        <v>6.3713155644215869E-2</v>
      </c>
      <c r="AG77" s="86"/>
      <c r="AH77" s="94"/>
      <c r="AI77" s="94"/>
      <c r="AJ77" s="65"/>
      <c r="AK77" s="65"/>
      <c r="AL77" s="65"/>
      <c r="AM77" s="65"/>
      <c r="BB77" s="58"/>
    </row>
    <row r="78" spans="2:54" hidden="1" outlineLevel="1">
      <c r="B78" s="38" t="s">
        <v>278</v>
      </c>
      <c r="C78" s="38" t="s">
        <v>280</v>
      </c>
      <c r="D78" s="55">
        <v>0</v>
      </c>
      <c r="E78" s="55">
        <v>32.360465116279073</v>
      </c>
      <c r="F78" s="55">
        <v>61.180232558139551</v>
      </c>
      <c r="G78" s="55">
        <v>32.485946843853839</v>
      </c>
      <c r="H78" s="55">
        <v>25.579869495787534</v>
      </c>
      <c r="I78" s="55">
        <v>35.44018173900858</v>
      </c>
      <c r="J78" s="55">
        <v>90.44018173900858</v>
      </c>
      <c r="K78" s="55">
        <v>50.44018173900858</v>
      </c>
      <c r="L78" s="55">
        <v>0</v>
      </c>
      <c r="M78" s="55">
        <v>0</v>
      </c>
      <c r="N78" s="55">
        <v>15.000000000000028</v>
      </c>
      <c r="O78" s="55">
        <v>25.000000000000057</v>
      </c>
      <c r="P78" s="55">
        <v>0</v>
      </c>
      <c r="Q78" s="55">
        <v>0</v>
      </c>
      <c r="R78" s="55">
        <v>0</v>
      </c>
      <c r="S78" s="55">
        <v>28</v>
      </c>
      <c r="T78" s="55">
        <v>15</v>
      </c>
      <c r="U78" s="55">
        <v>30</v>
      </c>
      <c r="V78" s="55">
        <v>28</v>
      </c>
      <c r="W78" s="55">
        <v>0</v>
      </c>
      <c r="X78" s="55">
        <v>0</v>
      </c>
      <c r="Y78" s="55">
        <v>0</v>
      </c>
      <c r="Z78" s="55">
        <v>0</v>
      </c>
      <c r="AA78" s="55">
        <v>0</v>
      </c>
      <c r="AB78" s="55">
        <v>0</v>
      </c>
      <c r="AC78" s="55">
        <v>0</v>
      </c>
      <c r="AD78" s="56"/>
      <c r="AE78" s="35" t="e">
        <f t="shared" si="37"/>
        <v>#DIV/0!</v>
      </c>
      <c r="AF78" s="35" t="e">
        <f t="shared" si="38"/>
        <v>#DIV/0!</v>
      </c>
      <c r="AH78" s="65"/>
      <c r="AI78" s="65"/>
      <c r="AJ78" s="65"/>
      <c r="AK78" s="65"/>
      <c r="AL78" s="65"/>
      <c r="AM78" s="65"/>
      <c r="BB78" s="58"/>
    </row>
    <row r="79" spans="2:54" hidden="1" outlineLevel="1">
      <c r="B79" s="38" t="s">
        <v>279</v>
      </c>
      <c r="C79" s="38" t="s">
        <v>281</v>
      </c>
      <c r="D79" s="55">
        <v>548.86548917858045</v>
      </c>
      <c r="E79" s="55">
        <v>548.86548917858045</v>
      </c>
      <c r="F79" s="55">
        <v>548.86548917858033</v>
      </c>
      <c r="G79" s="55">
        <v>602.86548917858045</v>
      </c>
      <c r="H79" s="55">
        <v>571.7207387285805</v>
      </c>
      <c r="I79" s="55">
        <v>581.7207387285805</v>
      </c>
      <c r="J79" s="55">
        <v>581.7207387285805</v>
      </c>
      <c r="K79" s="55">
        <v>661.7207387285805</v>
      </c>
      <c r="L79" s="55">
        <v>761.7207387285805</v>
      </c>
      <c r="M79" s="55">
        <v>761.7207387285805</v>
      </c>
      <c r="N79" s="55">
        <v>791.7207387285805</v>
      </c>
      <c r="O79" s="55">
        <v>791.7207387285805</v>
      </c>
      <c r="P79" s="55">
        <f>+P77</f>
        <v>791.72073873070337</v>
      </c>
      <c r="Q79" s="55">
        <f>+Q77</f>
        <v>811.72073873070337</v>
      </c>
      <c r="R79" s="55">
        <f>+R77</f>
        <v>871.72073873070337</v>
      </c>
      <c r="S79" s="55">
        <v>872</v>
      </c>
      <c r="T79" s="55">
        <v>872</v>
      </c>
      <c r="U79" s="55">
        <v>872</v>
      </c>
      <c r="V79" s="55">
        <v>872</v>
      </c>
      <c r="W79" s="55">
        <v>952</v>
      </c>
      <c r="X79" s="55">
        <v>942</v>
      </c>
      <c r="Y79" s="55">
        <v>942</v>
      </c>
      <c r="Z79" s="55">
        <v>932</v>
      </c>
      <c r="AA79" s="55">
        <v>932</v>
      </c>
      <c r="AB79" s="55">
        <v>932</v>
      </c>
      <c r="AC79" s="55">
        <v>932</v>
      </c>
      <c r="AD79" s="56"/>
      <c r="AE79" s="45">
        <f t="shared" si="37"/>
        <v>0</v>
      </c>
      <c r="AF79" s="45">
        <f t="shared" si="38"/>
        <v>-1.0615711252653925E-2</v>
      </c>
      <c r="AH79" s="65"/>
      <c r="AI79" s="65"/>
      <c r="AJ79" s="65"/>
      <c r="AK79" s="65"/>
      <c r="AL79" s="65"/>
      <c r="AM79" s="65"/>
      <c r="BB79" s="58"/>
    </row>
    <row r="80" spans="2:54" collapsed="1">
      <c r="B80" s="3" t="s">
        <v>249</v>
      </c>
      <c r="C80" s="3" t="s">
        <v>257</v>
      </c>
      <c r="D80" s="44">
        <f>+D77-'EEFF Consolidados'!D64/1000</f>
        <v>537.0604891785805</v>
      </c>
      <c r="E80" s="44">
        <f>+E77-'EEFF Consolidados'!E64/1000</f>
        <v>547.45195429485955</v>
      </c>
      <c r="F80" s="44">
        <f>+F77-'EEFF Consolidados'!F64/1000</f>
        <v>541.48772173672</v>
      </c>
      <c r="G80" s="44">
        <f>+G77-'EEFF Consolidados'!G64/1000</f>
        <v>504.5204360224343</v>
      </c>
      <c r="H80" s="44">
        <f>+H77-'EEFF Consolidados'!H64/1000</f>
        <v>573.89560822436806</v>
      </c>
      <c r="I80" s="44">
        <f>+I77-'EEFF Consolidados'!I64/1000</f>
        <v>580.39792046758896</v>
      </c>
      <c r="J80" s="44">
        <f>+J77-'EEFF Consolidados'!J64/1000</f>
        <v>577.054920467589</v>
      </c>
      <c r="K80" s="44">
        <f>+K77-'EEFF Consolidados'!K64/1000</f>
        <v>656.70192046758893</v>
      </c>
      <c r="L80" s="44">
        <f>+L77-'EEFF Consolidados'!L64/1000</f>
        <v>674.38373872858051</v>
      </c>
      <c r="M80" s="44">
        <f>+M77-'EEFF Consolidados'!M64/1000</f>
        <v>747.14073872858046</v>
      </c>
      <c r="N80" s="59">
        <f>+N77-'EEFF Consolidados'!N64/1000</f>
        <v>760.02473872858047</v>
      </c>
      <c r="O80" s="44">
        <v>792.14075501858053</v>
      </c>
      <c r="P80" s="44">
        <v>751.98765985858051</v>
      </c>
      <c r="Q80" s="44">
        <v>736.65833883070331</v>
      </c>
      <c r="R80" s="44">
        <v>844.59224058070333</v>
      </c>
      <c r="S80" s="44">
        <v>871.50695816070333</v>
      </c>
      <c r="T80" s="44">
        <v>872.62653183858049</v>
      </c>
      <c r="U80" s="44">
        <v>890.07051902858052</v>
      </c>
      <c r="V80" s="44">
        <v>877.39850781858047</v>
      </c>
      <c r="W80" s="44">
        <v>936.01137322858051</v>
      </c>
      <c r="X80" s="44">
        <v>919.6981138085805</v>
      </c>
      <c r="Y80" s="44">
        <v>913.98130952858048</v>
      </c>
      <c r="Z80" s="44">
        <v>900.25010182858045</v>
      </c>
      <c r="AA80" s="44">
        <v>933.01340896858051</v>
      </c>
      <c r="AB80" s="44">
        <v>973.22593141858044</v>
      </c>
      <c r="AC80" s="44">
        <v>971.62938381858044</v>
      </c>
      <c r="AE80" s="45">
        <f t="shared" si="37"/>
        <v>-1.6404696468299562E-3</v>
      </c>
      <c r="AF80" s="45">
        <f t="shared" si="38"/>
        <v>6.3073581143288537E-2</v>
      </c>
      <c r="AH80" s="65"/>
      <c r="AI80" s="65"/>
      <c r="AJ80" s="65"/>
      <c r="AK80" s="65"/>
      <c r="AL80" s="65"/>
      <c r="AM80" s="65"/>
      <c r="BB80" s="58"/>
    </row>
    <row r="81" spans="2:54">
      <c r="B81" s="3" t="s">
        <v>250</v>
      </c>
      <c r="C81" s="3" t="s">
        <v>250</v>
      </c>
      <c r="D81" s="44">
        <v>29</v>
      </c>
      <c r="E81" s="44">
        <v>29</v>
      </c>
      <c r="F81" s="44">
        <v>29</v>
      </c>
      <c r="G81" s="44">
        <v>29</v>
      </c>
      <c r="H81" s="44">
        <v>29</v>
      </c>
      <c r="I81" s="44">
        <v>29</v>
      </c>
      <c r="J81" s="44">
        <v>29</v>
      </c>
      <c r="K81" s="44">
        <v>29</v>
      </c>
      <c r="L81" s="44">
        <v>29</v>
      </c>
      <c r="M81" s="44">
        <v>29</v>
      </c>
      <c r="N81" s="44">
        <v>35</v>
      </c>
      <c r="O81" s="44">
        <v>32</v>
      </c>
      <c r="P81" s="44">
        <v>42</v>
      </c>
      <c r="Q81" s="44">
        <v>38.911000000000001</v>
      </c>
      <c r="R81" s="44">
        <v>19.950378039999709</v>
      </c>
      <c r="S81" s="44">
        <v>26.311621960000302</v>
      </c>
      <c r="T81" s="44">
        <v>29.350000079999838</v>
      </c>
      <c r="U81" s="44">
        <v>22.252298770000461</v>
      </c>
      <c r="V81" s="44">
        <v>29.045598599999163</v>
      </c>
      <c r="W81" s="44">
        <v>32.776826560000018</v>
      </c>
      <c r="X81" s="44">
        <v>30.821379160000195</v>
      </c>
      <c r="Y81" s="59">
        <v>23.221785220000115</v>
      </c>
      <c r="Z81" s="44">
        <v>22.033174650000028</v>
      </c>
      <c r="AA81" s="44">
        <v>26.038768280000287</v>
      </c>
      <c r="AB81" s="59">
        <v>31.618272239999985</v>
      </c>
      <c r="AC81" s="59">
        <v>19.323178599999661</v>
      </c>
      <c r="AE81" s="97">
        <f t="shared" si="37"/>
        <v>-0.38886038891289942</v>
      </c>
      <c r="AF81" s="45">
        <f t="shared" si="38"/>
        <v>-0.16788574104297205</v>
      </c>
      <c r="AH81" s="65"/>
      <c r="AI81" s="65"/>
      <c r="AJ81" s="65"/>
      <c r="AK81" s="65"/>
      <c r="AL81" s="65"/>
      <c r="AM81" s="65"/>
      <c r="BB81" s="58"/>
    </row>
    <row r="82" spans="2:54">
      <c r="B82" s="3" t="s">
        <v>277</v>
      </c>
      <c r="C82" s="3" t="s">
        <v>277</v>
      </c>
      <c r="D82" s="44">
        <v>120.26058845000024</v>
      </c>
      <c r="E82" s="44">
        <v>124.63280432000012</v>
      </c>
      <c r="F82" s="44">
        <v>95.571644140000203</v>
      </c>
      <c r="G82" s="44">
        <v>76.789042740000198</v>
      </c>
      <c r="H82" s="44">
        <v>70.770402309999966</v>
      </c>
      <c r="I82" s="44">
        <v>75.179995009999971</v>
      </c>
      <c r="J82" s="44">
        <v>104.43084852999981</v>
      </c>
      <c r="K82" s="44">
        <v>122.29586028999984</v>
      </c>
      <c r="L82" s="44">
        <v>149.90141612999975</v>
      </c>
      <c r="M82" s="44">
        <v>156.23856820000009</v>
      </c>
      <c r="N82" s="44">
        <v>166.24313579999992</v>
      </c>
      <c r="O82" s="44">
        <v>168.89106506999988</v>
      </c>
      <c r="P82" s="44">
        <v>167.50344788999953</v>
      </c>
      <c r="Q82" s="44">
        <v>170.15490066999914</v>
      </c>
      <c r="R82" s="44">
        <v>147.60545240999906</v>
      </c>
      <c r="S82" s="44">
        <v>134.7501001599995</v>
      </c>
      <c r="T82" s="44">
        <v>114.52300007999985</v>
      </c>
      <c r="U82" s="44">
        <v>97.86429885000031</v>
      </c>
      <c r="V82" s="44">
        <v>106.95951940999976</v>
      </c>
      <c r="W82" s="44">
        <v>113.42472400999947</v>
      </c>
      <c r="X82" s="44">
        <v>114.89610308999984</v>
      </c>
      <c r="Y82" s="44">
        <v>115.86558953999949</v>
      </c>
      <c r="Z82" s="44">
        <v>115.31167775999941</v>
      </c>
      <c r="AA82" s="44">
        <v>102.11510731000064</v>
      </c>
      <c r="AB82" s="59">
        <v>102.91200039000041</v>
      </c>
      <c r="AC82" s="59">
        <v>99.013393769999965</v>
      </c>
      <c r="AE82" s="97">
        <f t="shared" si="37"/>
        <v>-3.7882915551404106E-2</v>
      </c>
      <c r="AF82" s="45">
        <f t="shared" si="38"/>
        <v>-0.14544607969376233</v>
      </c>
      <c r="AH82" s="65"/>
      <c r="AI82" s="65"/>
      <c r="AJ82" s="65"/>
      <c r="AK82" s="65"/>
      <c r="AL82" s="65"/>
      <c r="AM82" s="65"/>
      <c r="BB82" s="58"/>
    </row>
    <row r="83" spans="2:54">
      <c r="B83" s="3" t="s">
        <v>274</v>
      </c>
      <c r="C83" s="3" t="s">
        <v>274</v>
      </c>
      <c r="D83" s="44">
        <v>29.140798060000002</v>
      </c>
      <c r="E83" s="44">
        <f>+('EEFF Consolidados'!E133+'EEFF Consolidados'!E135)/1000</f>
        <v>102.017</v>
      </c>
      <c r="F83" s="44">
        <f>+('EEFF Consolidados'!F133+'EEFF Consolidados'!F135-'EEFF Consolidados'!E133-'EEFF Consolidados'!E135)/1000</f>
        <v>-61.758000000000003</v>
      </c>
      <c r="G83" s="44">
        <f>+('EEFF Consolidados'!G133+'EEFF Consolidados'!G135-'EEFF Consolidados'!F133-'EEFF Consolidados'!F135)/1000</f>
        <v>63.19</v>
      </c>
      <c r="H83" s="44">
        <f>+('EEFF Consolidados'!H133+'EEFF Consolidados'!H135-'EEFF Consolidados'!G133-'EEFF Consolidados'!G135)/1000</f>
        <v>47.552</v>
      </c>
      <c r="I83" s="44">
        <f>+('EEFF Consolidados'!I133+'EEFF Consolidados'!I135)/1000</f>
        <v>35.976999999999997</v>
      </c>
      <c r="J83" s="44">
        <f>+('EEFF Consolidados'!J133+'EEFF Consolidados'!J135-'EEFF Consolidados'!I133-'EEFF Consolidados'!I135)/1000</f>
        <v>35.515999999999998</v>
      </c>
      <c r="K83" s="44">
        <f>+('EEFF Consolidados'!K133+'EEFF Consolidados'!K135-'EEFF Consolidados'!J133-'EEFF Consolidados'!J135)/1000</f>
        <v>34.244999999999997</v>
      </c>
      <c r="L83" s="44">
        <f>+('EEFF Consolidados'!L133+'EEFF Consolidados'!L135-'EEFF Consolidados'!K133-'EEFF Consolidados'!K135)/1000</f>
        <v>39.384999999999998</v>
      </c>
      <c r="M83" s="44">
        <f>+('EEFF Consolidados'!M133+'EEFF Consolidados'!M135)/1000</f>
        <v>30.513999999999999</v>
      </c>
      <c r="N83" s="44">
        <f>+('EEFF Consolidados'!N133+'EEFF Consolidados'!N135-'EEFF Consolidados'!M133-'EEFF Consolidados'!M135)/1000</f>
        <v>32.252000000000002</v>
      </c>
      <c r="O83" s="44">
        <f>+('EEFF Consolidados'!O133+'EEFF Consolidados'!O135-'EEFF Consolidados'!N133-'EEFF Consolidados'!N135)/1000</f>
        <v>41.387</v>
      </c>
      <c r="P83" s="44">
        <f>+('EEFF Consolidados'!P133+'EEFF Consolidados'!P135-'EEFF Consolidados'!O133-'EEFF Consolidados'!O135)/1000</f>
        <v>86.322999999999993</v>
      </c>
      <c r="Q83" s="44">
        <f>+('EEFF Consolidados'!Q133+'EEFF Consolidados'!Q135)/1000</f>
        <v>44.212000000000003</v>
      </c>
      <c r="R83" s="44">
        <f>+('EEFF Consolidados'!R133+'EEFF Consolidados'!R135-'EEFF Consolidados'!Q133-'EEFF Consolidados'!Q135)/1000</f>
        <v>28.085000000000001</v>
      </c>
      <c r="S83" s="44">
        <f>+('EEFF Consolidados'!S133+'EEFF Consolidados'!S135-'EEFF Consolidados'!R133-'EEFF Consolidados'!R135)/1000</f>
        <v>24.132000000000001</v>
      </c>
      <c r="T83" s="44">
        <f>+('EEFF Consolidados'!T133+'EEFF Consolidados'!T135-'EEFF Consolidados'!S133-'EEFF Consolidados'!S135)/1000</f>
        <v>41.271999999999998</v>
      </c>
      <c r="U83" s="44">
        <f>+('EEFF Consolidados'!U133+'EEFF Consolidados'!U135)/1000</f>
        <v>37.259</v>
      </c>
      <c r="V83" s="44">
        <f>+('EEFF Consolidados'!V133+'EEFF Consolidados'!V135-'EEFF Consolidados'!U133-'EEFF Consolidados'!U135)/1000</f>
        <v>49.363999999999997</v>
      </c>
      <c r="W83" s="44">
        <f>+('EEFF Consolidados'!W133+'EEFF Consolidados'!W135-'EEFF Consolidados'!V133-'EEFF Consolidados'!V135)/1000</f>
        <v>65.655000000000001</v>
      </c>
      <c r="X83" s="44">
        <f>+('EEFF Consolidados'!X133+'EEFF Consolidados'!X135-'EEFF Consolidados'!W133-'EEFF Consolidados'!W135)/1000</f>
        <v>62.311999999999998</v>
      </c>
      <c r="Y83" s="44">
        <f>+('EEFF Consolidados'!Y133+'EEFF Consolidados'!Y135)/1000</f>
        <v>44.524000000000001</v>
      </c>
      <c r="Z83" s="44">
        <f>+('EEFF Consolidados'!Z133+'EEFF Consolidados'!Z135-'EEFF Consolidados'!Y133-'EEFF Consolidados'!Y135)/1000</f>
        <v>47.283999999999999</v>
      </c>
      <c r="AA83" s="44">
        <f>+('EEFF Consolidados'!AA133+'EEFF Consolidados'!AA135-'EEFF Consolidados'!Z133-'EEFF Consolidados'!Z135)/1000</f>
        <v>70.821003360000006</v>
      </c>
      <c r="AB83" s="59">
        <f>+('EEFF Consolidados'!AB133+'EEFF Consolidados'!AB135-'EEFF Consolidados'!AA133-'EEFF Consolidados'!AA135)/1000</f>
        <v>37.628891490000036</v>
      </c>
      <c r="AC83" s="59">
        <v>42.106000000000002</v>
      </c>
      <c r="AE83" s="97">
        <f t="shared" si="37"/>
        <v>0.11898061124627524</v>
      </c>
      <c r="AF83" s="45">
        <f t="shared" si="38"/>
        <v>-5.430778905758693E-2</v>
      </c>
      <c r="AH83" s="65"/>
      <c r="AI83" s="65"/>
      <c r="AJ83" s="65"/>
      <c r="AK83" s="65"/>
      <c r="AL83" s="65"/>
      <c r="AM83" s="65"/>
      <c r="BB83" s="58"/>
    </row>
    <row r="84" spans="2:54">
      <c r="B84" s="3" t="s">
        <v>266</v>
      </c>
      <c r="C84" s="3" t="s">
        <v>266</v>
      </c>
      <c r="D84" s="44">
        <v>114.09617311000004</v>
      </c>
      <c r="E84" s="44">
        <v>113.85327361000003</v>
      </c>
      <c r="F84" s="44">
        <v>109.31138749000003</v>
      </c>
      <c r="G84" s="44">
        <v>105.39393275000002</v>
      </c>
      <c r="H84" s="44">
        <v>104.07750541999999</v>
      </c>
      <c r="I84" s="44">
        <v>104.77698972000002</v>
      </c>
      <c r="J84" s="44">
        <v>116.72647479999999</v>
      </c>
      <c r="K84" s="44">
        <v>123.06270227</v>
      </c>
      <c r="L84" s="44">
        <v>133.04626236000001</v>
      </c>
      <c r="M84" s="44">
        <f t="shared" ref="M84:V84" si="43">+SUM(J83:M83)</f>
        <v>139.66</v>
      </c>
      <c r="N84" s="44">
        <f t="shared" si="43"/>
        <v>136.39599999999999</v>
      </c>
      <c r="O84" s="44">
        <f t="shared" si="43"/>
        <v>143.53800000000001</v>
      </c>
      <c r="P84" s="44">
        <f t="shared" si="43"/>
        <v>190.476</v>
      </c>
      <c r="Q84" s="44">
        <f t="shared" si="43"/>
        <v>204.17399999999998</v>
      </c>
      <c r="R84" s="44">
        <f t="shared" si="43"/>
        <v>200.00700000000001</v>
      </c>
      <c r="S84" s="44">
        <f t="shared" si="43"/>
        <v>182.75200000000001</v>
      </c>
      <c r="T84" s="44">
        <f t="shared" si="43"/>
        <v>137.70099999999999</v>
      </c>
      <c r="U84" s="44">
        <f t="shared" si="43"/>
        <v>130.74799999999999</v>
      </c>
      <c r="V84" s="44">
        <f t="shared" si="43"/>
        <v>152.02699999999999</v>
      </c>
      <c r="W84" s="44">
        <f t="shared" ref="W84:AC84" si="44">+SUM(T83:W83)</f>
        <v>193.55</v>
      </c>
      <c r="X84" s="44">
        <f t="shared" si="44"/>
        <v>214.58999999999997</v>
      </c>
      <c r="Y84" s="44">
        <f t="shared" si="44"/>
        <v>221.85500000000002</v>
      </c>
      <c r="Z84" s="44">
        <f t="shared" si="44"/>
        <v>219.77499999999998</v>
      </c>
      <c r="AA84" s="44">
        <f t="shared" si="44"/>
        <v>224.94100336000002</v>
      </c>
      <c r="AB84" s="59">
        <f t="shared" si="44"/>
        <v>200.25789485000004</v>
      </c>
      <c r="AC84" s="59">
        <f t="shared" si="44"/>
        <v>197.83989485000004</v>
      </c>
      <c r="AE84" s="97">
        <f t="shared" si="37"/>
        <v>-1.2074430333002151E-2</v>
      </c>
      <c r="AF84" s="45">
        <f t="shared" si="38"/>
        <v>-0.10824685109643672</v>
      </c>
      <c r="AH84" s="65"/>
      <c r="AI84" s="65"/>
      <c r="AJ84" s="65"/>
      <c r="AK84" s="65"/>
      <c r="AL84" s="65"/>
      <c r="AM84" s="65"/>
      <c r="BB84" s="58"/>
    </row>
    <row r="85" spans="2:54">
      <c r="B85" s="3" t="s">
        <v>275</v>
      </c>
      <c r="C85" s="3" t="s">
        <v>276</v>
      </c>
      <c r="D85" s="44">
        <v>5.5270696199999989</v>
      </c>
      <c r="E85" s="44">
        <v>5.5915367100000006</v>
      </c>
      <c r="F85" s="44">
        <v>6.2761445799999995</v>
      </c>
      <c r="G85" s="44">
        <v>5.6902130899999994</v>
      </c>
      <c r="H85" s="44">
        <v>5.8308211900000009</v>
      </c>
      <c r="I85" s="44">
        <v>5.708875889999999</v>
      </c>
      <c r="J85" s="44">
        <v>5.26321423</v>
      </c>
      <c r="K85" s="44">
        <v>5.4199845999999994</v>
      </c>
      <c r="L85" s="44">
        <v>5.6918006200000004</v>
      </c>
      <c r="M85" s="44">
        <v>6.7283240499999994</v>
      </c>
      <c r="N85" s="44">
        <v>6.8252411400000002</v>
      </c>
      <c r="O85" s="44">
        <v>8.9010431525759994</v>
      </c>
      <c r="P85" s="44">
        <v>8.7544281262935808</v>
      </c>
      <c r="Q85" s="44">
        <v>7.2088357278338551</v>
      </c>
      <c r="R85" s="44">
        <v>7.4626184700000016</v>
      </c>
      <c r="S85" s="44">
        <v>8.0830455800000003</v>
      </c>
      <c r="T85" s="44">
        <v>7.3719532039999995</v>
      </c>
      <c r="U85" s="44">
        <v>8.5439471800000018</v>
      </c>
      <c r="V85" s="44">
        <v>8.7592160200000002</v>
      </c>
      <c r="W85" s="44">
        <v>9.3182156299999992</v>
      </c>
      <c r="X85" s="44">
        <v>10.044808173</v>
      </c>
      <c r="Y85" s="44">
        <v>10.122004390000001</v>
      </c>
      <c r="Z85" s="44">
        <v>9.648664479999999</v>
      </c>
      <c r="AA85" s="44">
        <v>10.34067314</v>
      </c>
      <c r="AB85" s="59">
        <v>11.836244409999999</v>
      </c>
      <c r="AC85" s="59">
        <v>11.41996226</v>
      </c>
      <c r="AE85" s="97">
        <f t="shared" si="37"/>
        <v>-3.5170121161767987E-2</v>
      </c>
      <c r="AF85" s="45">
        <f t="shared" si="38"/>
        <v>0.12823130873982946</v>
      </c>
      <c r="AH85" s="65"/>
      <c r="AI85" s="65"/>
      <c r="AJ85" s="65"/>
      <c r="AK85" s="65"/>
      <c r="AL85" s="65"/>
      <c r="AM85" s="65"/>
      <c r="BB85" s="58"/>
    </row>
    <row r="86" spans="2:54">
      <c r="B86" s="3" t="s">
        <v>267</v>
      </c>
      <c r="C86" s="3" t="s">
        <v>268</v>
      </c>
      <c r="D86" s="44">
        <v>20.453512489999998</v>
      </c>
      <c r="E86" s="44">
        <v>21.261282790000003</v>
      </c>
      <c r="F86" s="44">
        <v>22.506451190000003</v>
      </c>
      <c r="G86" s="44">
        <v>23.084963999999996</v>
      </c>
      <c r="H86" s="44">
        <v>23.388715569999995</v>
      </c>
      <c r="I86" s="44">
        <v>23.506054750000001</v>
      </c>
      <c r="J86" s="44">
        <v>22.493124399999999</v>
      </c>
      <c r="K86" s="44">
        <v>22.222895909999998</v>
      </c>
      <c r="L86" s="44">
        <v>22.083875339999995</v>
      </c>
      <c r="M86" s="44">
        <v>23.103323499999998</v>
      </c>
      <c r="N86" s="44">
        <v>24.665350409999999</v>
      </c>
      <c r="O86" s="44">
        <v>28.146408962575997</v>
      </c>
      <c r="P86" s="44">
        <v>31.209036468869584</v>
      </c>
      <c r="Q86" s="44">
        <v>31.689548146703434</v>
      </c>
      <c r="R86" s="44">
        <v>32.32692547670343</v>
      </c>
      <c r="S86" s="44">
        <v>31.508927904127439</v>
      </c>
      <c r="T86" s="44">
        <v>30.126452981833857</v>
      </c>
      <c r="U86" s="44">
        <v>31.461564434000003</v>
      </c>
      <c r="V86" s="44">
        <v>32.758161983999997</v>
      </c>
      <c r="W86" s="44">
        <v>33.993332033999998</v>
      </c>
      <c r="X86" s="44">
        <v>36.666187002999997</v>
      </c>
      <c r="Y86" s="44">
        <v>38.244244212999988</v>
      </c>
      <c r="Z86" s="44">
        <v>39.133692672999999</v>
      </c>
      <c r="AA86" s="44">
        <v>40.156150183000008</v>
      </c>
      <c r="AB86" s="59">
        <v>41.94758642</v>
      </c>
      <c r="AC86" s="59">
        <v>43.245544289999991</v>
      </c>
      <c r="AE86" s="97">
        <f t="shared" si="37"/>
        <v>3.0942373108292731E-2</v>
      </c>
      <c r="AF86" s="45">
        <f t="shared" si="38"/>
        <v>0.13077262160406256</v>
      </c>
      <c r="AH86" s="65"/>
      <c r="AI86" s="65"/>
      <c r="AJ86" s="65"/>
      <c r="AK86" s="65"/>
      <c r="AL86" s="65"/>
      <c r="AM86" s="65"/>
      <c r="BB86" s="58"/>
    </row>
    <row r="87" spans="2:54">
      <c r="B87" s="3"/>
      <c r="C87" s="3"/>
      <c r="AH87" s="65"/>
      <c r="AI87" s="65"/>
      <c r="AJ87" s="65"/>
      <c r="AK87" s="65"/>
      <c r="AL87" s="65"/>
      <c r="AM87" s="65"/>
    </row>
    <row r="88" spans="2:54">
      <c r="B88" s="3" t="s">
        <v>251</v>
      </c>
      <c r="C88" s="3" t="s">
        <v>258</v>
      </c>
      <c r="D88" s="35">
        <f t="shared" ref="D88:K88" si="45">+D75/D61</f>
        <v>0.49574691716189928</v>
      </c>
      <c r="E88" s="35">
        <f t="shared" si="45"/>
        <v>0.46575595561953897</v>
      </c>
      <c r="F88" s="35">
        <f t="shared" si="45"/>
        <v>0.52839639611853551</v>
      </c>
      <c r="G88" s="35">
        <f t="shared" si="45"/>
        <v>0.51617401871175517</v>
      </c>
      <c r="H88" s="35">
        <f t="shared" si="45"/>
        <v>0.44650562094697294</v>
      </c>
      <c r="I88" s="35">
        <f t="shared" si="45"/>
        <v>0.59983776444695192</v>
      </c>
      <c r="J88" s="35">
        <f t="shared" si="45"/>
        <v>0.62890143029664625</v>
      </c>
      <c r="K88" s="35">
        <f t="shared" si="45"/>
        <v>0.61643670522964478</v>
      </c>
      <c r="L88" s="35">
        <f>+L75/L61</f>
        <v>0.60418953270855058</v>
      </c>
      <c r="M88" s="35">
        <f>+M75/M61</f>
        <v>0.59078568612875759</v>
      </c>
      <c r="N88" s="35">
        <f>+N75/N61</f>
        <v>0.59061092404714732</v>
      </c>
      <c r="O88" s="35">
        <f>+O75/O61</f>
        <v>0.6214550282174176</v>
      </c>
      <c r="P88" s="35">
        <v>0.64441944614734625</v>
      </c>
      <c r="Q88" s="35">
        <f t="shared" ref="Q88:V88" si="46">+Q75/Q61</f>
        <v>0.60577581867395847</v>
      </c>
      <c r="R88" s="35">
        <f t="shared" si="46"/>
        <v>0.64807706292160283</v>
      </c>
      <c r="S88" s="35">
        <f t="shared" si="46"/>
        <v>0.60488465458312413</v>
      </c>
      <c r="T88" s="35">
        <f>+T75/T61</f>
        <v>0.54199142303012782</v>
      </c>
      <c r="U88" s="35">
        <f t="shared" si="46"/>
        <v>0.66055385009800693</v>
      </c>
      <c r="V88" s="35">
        <f t="shared" si="46"/>
        <v>0.66747173863032694</v>
      </c>
      <c r="W88" s="35">
        <f t="shared" ref="W88:AB88" si="47">+W75/W61</f>
        <v>0.6366274350591612</v>
      </c>
      <c r="X88" s="35">
        <f t="shared" si="47"/>
        <v>0.60806495463343768</v>
      </c>
      <c r="Y88" s="35">
        <f t="shared" si="47"/>
        <v>0.65037546408290769</v>
      </c>
      <c r="Z88" s="35">
        <f t="shared" si="47"/>
        <v>0.6496855518253124</v>
      </c>
      <c r="AA88" s="35">
        <f t="shared" si="47"/>
        <v>0.62290919014320456</v>
      </c>
      <c r="AB88" s="98">
        <f t="shared" si="47"/>
        <v>0.57801940102685834</v>
      </c>
      <c r="AC88" s="98">
        <f>+AC75/AC61</f>
        <v>0.67539860027109311</v>
      </c>
      <c r="AE88" s="98" t="s">
        <v>209</v>
      </c>
      <c r="AF88" s="35" t="s">
        <v>209</v>
      </c>
      <c r="AH88" s="65"/>
      <c r="AI88" s="65"/>
      <c r="AJ88" s="65"/>
      <c r="AK88" s="65"/>
      <c r="AL88" s="65"/>
      <c r="AM88" s="65"/>
      <c r="BB88" s="58"/>
    </row>
    <row r="89" spans="2:54">
      <c r="B89" s="3" t="s">
        <v>252</v>
      </c>
      <c r="C89" s="3" t="s">
        <v>259</v>
      </c>
      <c r="D89" s="36">
        <f t="shared" ref="D89:K89" si="48">+D77/D76</f>
        <v>3.2112822803643288</v>
      </c>
      <c r="E89" s="36">
        <f t="shared" si="48"/>
        <v>3.4070937238758892</v>
      </c>
      <c r="F89" s="36">
        <f t="shared" si="48"/>
        <v>3.7525872277314654</v>
      </c>
      <c r="G89" s="36">
        <f t="shared" si="48"/>
        <v>4.8426119392875933</v>
      </c>
      <c r="H89" s="36">
        <f t="shared" si="48"/>
        <v>4.9163781008162522</v>
      </c>
      <c r="I89" s="36">
        <f t="shared" si="48"/>
        <v>4.6604562617903635</v>
      </c>
      <c r="J89" s="36">
        <f t="shared" si="48"/>
        <v>4.2428776517481195</v>
      </c>
      <c r="K89" s="36">
        <f t="shared" si="48"/>
        <v>4.0390939073803942</v>
      </c>
      <c r="L89" s="36">
        <f>+L77/L76</f>
        <v>3.7788640336977015</v>
      </c>
      <c r="M89" s="36">
        <f>+M77/M76</f>
        <v>3.601380272748929</v>
      </c>
      <c r="N89" s="36">
        <f>+N77/N76</f>
        <v>3.7265886848421794</v>
      </c>
      <c r="O89" s="36">
        <f>+O77/O76</f>
        <v>3.6626383543820067</v>
      </c>
      <c r="P89" s="36">
        <v>3.5183688878057029</v>
      </c>
      <c r="Q89" s="36">
        <f t="shared" ref="Q89:V89" si="49">+Q77/Q76</f>
        <v>3.6945433881820571</v>
      </c>
      <c r="R89" s="36">
        <f t="shared" si="49"/>
        <v>3.9202774697596863</v>
      </c>
      <c r="S89" s="36">
        <f t="shared" si="49"/>
        <v>3.9676349468864394</v>
      </c>
      <c r="T89" s="36">
        <f t="shared" si="49"/>
        <v>3.8177114017548077</v>
      </c>
      <c r="U89" s="36">
        <f t="shared" si="49"/>
        <v>3.7897616952818431</v>
      </c>
      <c r="V89" s="36">
        <f t="shared" si="49"/>
        <v>3.6549646660555912</v>
      </c>
      <c r="W89" s="36">
        <f t="shared" ref="W89:AB89" si="50">+W77/W76</f>
        <v>3.8438764215957595</v>
      </c>
      <c r="X89" s="36">
        <f t="shared" si="50"/>
        <v>3.7889955328439995</v>
      </c>
      <c r="Y89" s="36">
        <f t="shared" si="50"/>
        <v>3.748022903663089</v>
      </c>
      <c r="Z89" s="36">
        <f t="shared" si="50"/>
        <v>3.6693764866160747</v>
      </c>
      <c r="AA89" s="36">
        <f t="shared" si="50"/>
        <v>3.863396563198954</v>
      </c>
      <c r="AB89" s="99">
        <f t="shared" si="50"/>
        <v>4.003672966125138</v>
      </c>
      <c r="AC89" s="99">
        <f>+AC77/AC76</f>
        <v>3.9740099446521597</v>
      </c>
      <c r="AE89" s="98" t="s">
        <v>209</v>
      </c>
      <c r="AF89" s="35" t="s">
        <v>209</v>
      </c>
      <c r="AH89" s="65"/>
      <c r="AI89" s="65"/>
      <c r="AJ89" s="65"/>
      <c r="AK89" s="65"/>
      <c r="AL89" s="65"/>
      <c r="AM89" s="65"/>
      <c r="BB89" s="58"/>
    </row>
    <row r="90" spans="2:54">
      <c r="B90" s="3" t="s">
        <v>253</v>
      </c>
      <c r="C90" s="3" t="s">
        <v>260</v>
      </c>
      <c r="D90" s="36">
        <f t="shared" ref="D90:K90" si="51">+D80/D76</f>
        <v>3.1422140148837743</v>
      </c>
      <c r="E90" s="36">
        <f t="shared" si="51"/>
        <v>3.2091136051632136</v>
      </c>
      <c r="F90" s="36">
        <f t="shared" si="51"/>
        <v>3.330864943660035</v>
      </c>
      <c r="G90" s="36">
        <f t="shared" si="51"/>
        <v>3.8454256157698419</v>
      </c>
      <c r="H90" s="36">
        <f t="shared" si="51"/>
        <v>4.7237316714217243</v>
      </c>
      <c r="I90" s="36">
        <f t="shared" si="51"/>
        <v>4.3828425181618949</v>
      </c>
      <c r="J90" s="36">
        <f t="shared" si="51"/>
        <v>3.6425405752241744</v>
      </c>
      <c r="K90" s="36">
        <f t="shared" si="51"/>
        <v>3.7245524848289668</v>
      </c>
      <c r="L90" s="36">
        <f>+L80/L76</f>
        <v>3.345588908929626</v>
      </c>
      <c r="M90" s="36">
        <f>+M80/M76</f>
        <v>3.5324467099522496</v>
      </c>
      <c r="N90" s="36">
        <f>+N80/N76</f>
        <v>3.5108798566525796</v>
      </c>
      <c r="O90" s="36">
        <f>+O80/O76</f>
        <v>3.5524077861874486</v>
      </c>
      <c r="P90" s="36">
        <v>3.3417969961341076</v>
      </c>
      <c r="Q90" s="36">
        <f t="shared" ref="Q90:V90" si="52">+Q80/Q76</f>
        <v>3.3528972037008362</v>
      </c>
      <c r="R90" s="36">
        <f t="shared" si="52"/>
        <v>3.7982759670299031</v>
      </c>
      <c r="S90" s="36">
        <f t="shared" si="52"/>
        <v>3.8432163612581456</v>
      </c>
      <c r="T90" s="36">
        <f t="shared" si="52"/>
        <v>3.7570298229977848</v>
      </c>
      <c r="U90" s="36">
        <f t="shared" si="52"/>
        <v>3.7407980256395863</v>
      </c>
      <c r="V90" s="36">
        <f t="shared" si="52"/>
        <v>3.6043450540553286</v>
      </c>
      <c r="W90" s="36">
        <f t="shared" ref="W90:AB90" si="53">+W80/W76</f>
        <v>3.7804283352124064</v>
      </c>
      <c r="X90" s="36">
        <f t="shared" si="53"/>
        <v>3.700387919130367</v>
      </c>
      <c r="Y90" s="36">
        <f t="shared" si="53"/>
        <v>3.6376207305979529</v>
      </c>
      <c r="Z90" s="36">
        <f t="shared" si="53"/>
        <v>3.5454363291636688</v>
      </c>
      <c r="AA90" s="36">
        <f t="shared" si="53"/>
        <v>3.6905132190803527</v>
      </c>
      <c r="AB90" s="36">
        <f t="shared" si="53"/>
        <v>3.8323978287539542</v>
      </c>
      <c r="AC90" s="36">
        <f t="shared" ref="AC90" si="54">+AC80/AC76</f>
        <v>3.8546320192114054</v>
      </c>
      <c r="AE90" s="35" t="s">
        <v>209</v>
      </c>
      <c r="AF90" s="35" t="s">
        <v>209</v>
      </c>
      <c r="AH90" s="65"/>
      <c r="AI90" s="65"/>
      <c r="AJ90" s="65"/>
      <c r="AK90" s="65"/>
      <c r="AL90" s="65"/>
      <c r="AM90" s="65"/>
      <c r="BB90" s="58"/>
    </row>
    <row r="91" spans="2:54">
      <c r="B91" s="3" t="s">
        <v>254</v>
      </c>
      <c r="C91" s="3" t="s">
        <v>261</v>
      </c>
      <c r="D91" s="35">
        <f t="shared" ref="D91:K91" si="55">+D84/D77</f>
        <v>0.20787638384908069</v>
      </c>
      <c r="E91" s="35">
        <f t="shared" si="55"/>
        <v>0.19588470330463179</v>
      </c>
      <c r="F91" s="35">
        <f t="shared" si="55"/>
        <v>0.17918556527009954</v>
      </c>
      <c r="G91" s="35">
        <f t="shared" si="55"/>
        <v>0.16588289059329134</v>
      </c>
      <c r="H91" s="35">
        <f t="shared" si="55"/>
        <v>0.17424644138467821</v>
      </c>
      <c r="I91" s="35">
        <f t="shared" si="55"/>
        <v>0.16977256051892631</v>
      </c>
      <c r="J91" s="35">
        <f t="shared" si="55"/>
        <v>0.17365852617376085</v>
      </c>
      <c r="K91" s="35">
        <f t="shared" si="55"/>
        <v>0.17280181870861402</v>
      </c>
      <c r="L91" s="35">
        <f>+L84/L77</f>
        <v>0.17466540635623631</v>
      </c>
      <c r="M91" s="35">
        <f>+M84/M77</f>
        <v>0.18334803412745759</v>
      </c>
      <c r="N91" s="35">
        <f>+N84/N77</f>
        <v>0.16907461709111973</v>
      </c>
      <c r="O91" s="35">
        <f>+O84/O77</f>
        <v>0.17574917985240701</v>
      </c>
      <c r="P91" s="35">
        <v>0.18362300547218244</v>
      </c>
      <c r="Q91" s="35">
        <f t="shared" ref="Q91:V91" si="56">+Q84/Q77</f>
        <v>0.251532319254611</v>
      </c>
      <c r="R91" s="35">
        <f t="shared" si="56"/>
        <v>0.22943930448554722</v>
      </c>
      <c r="S91" s="35">
        <f t="shared" si="56"/>
        <v>0.2031208041928883</v>
      </c>
      <c r="T91" s="35">
        <f t="shared" si="56"/>
        <v>0.15529240942017641</v>
      </c>
      <c r="U91" s="35">
        <f t="shared" si="56"/>
        <v>0.14499832862262177</v>
      </c>
      <c r="V91" s="35">
        <f t="shared" si="56"/>
        <v>0.17087046910612427</v>
      </c>
      <c r="W91" s="35">
        <f t="shared" ref="W91:AB91" si="57">+W84/W77</f>
        <v>0.20336847997929167</v>
      </c>
      <c r="X91" s="35">
        <f t="shared" si="57"/>
        <v>0.22787010116153805</v>
      </c>
      <c r="Y91" s="35">
        <f t="shared" si="57"/>
        <v>0.23558470242412521</v>
      </c>
      <c r="Z91" s="35">
        <f t="shared" si="57"/>
        <v>0.23588076433707311</v>
      </c>
      <c r="AA91" s="35">
        <f t="shared" si="57"/>
        <v>0.23030227007651216</v>
      </c>
      <c r="AB91" s="35">
        <f t="shared" si="57"/>
        <v>0.19696450285889178</v>
      </c>
      <c r="AC91" s="35">
        <f t="shared" ref="AC91" si="58">+AC84/AC77</f>
        <v>0.19750004886701802</v>
      </c>
      <c r="AE91" s="35" t="s">
        <v>209</v>
      </c>
      <c r="AF91" s="35" t="s">
        <v>209</v>
      </c>
      <c r="AH91" s="65"/>
      <c r="AI91" s="65"/>
      <c r="AJ91" s="65"/>
      <c r="AK91" s="65"/>
      <c r="AL91" s="65"/>
      <c r="AM91" s="65"/>
      <c r="BB91" s="58"/>
    </row>
    <row r="92" spans="2:54">
      <c r="B92" s="3" t="s">
        <v>255</v>
      </c>
      <c r="C92" s="3" t="s">
        <v>262</v>
      </c>
      <c r="D92" s="36">
        <f t="shared" ref="D92:K92" si="59">+D76/D86</f>
        <v>8.3564061773528664</v>
      </c>
      <c r="E92" s="36">
        <f t="shared" si="59"/>
        <v>8.0236403694435801</v>
      </c>
      <c r="F92" s="36">
        <f t="shared" si="59"/>
        <v>7.2231156541565795</v>
      </c>
      <c r="G92" s="36">
        <f t="shared" si="59"/>
        <v>5.6833597310353188</v>
      </c>
      <c r="H92" s="36">
        <f t="shared" si="59"/>
        <v>5.1944707966706023</v>
      </c>
      <c r="I92" s="36">
        <f t="shared" si="59"/>
        <v>5.6336548777927105</v>
      </c>
      <c r="J92" s="36">
        <f t="shared" si="59"/>
        <v>7.0430855750746675</v>
      </c>
      <c r="K92" s="36">
        <f t="shared" si="59"/>
        <v>7.9340244725107931</v>
      </c>
      <c r="L92" s="36">
        <f>+L76/L86</f>
        <v>9.1276552188688473</v>
      </c>
      <c r="M92" s="36">
        <f>+M76/M86</f>
        <v>9.15487332374496</v>
      </c>
      <c r="N92" s="36">
        <f>+N76/N86</f>
        <v>8.7765629274106889</v>
      </c>
      <c r="O92" s="36">
        <f>+O76/O86</f>
        <v>7.9223960788919028</v>
      </c>
      <c r="P92" s="36">
        <v>7.2102494296629924</v>
      </c>
      <c r="Q92" s="36">
        <f t="shared" ref="Q92:V92" si="60">+Q76/Q86</f>
        <v>6.9331376699625027</v>
      </c>
      <c r="R92" s="36">
        <f t="shared" si="60"/>
        <v>6.87853845427541</v>
      </c>
      <c r="S92" s="36">
        <f t="shared" si="60"/>
        <v>7.1968491181286884</v>
      </c>
      <c r="T92" s="36">
        <f t="shared" si="60"/>
        <v>7.7096696428236999</v>
      </c>
      <c r="U92" s="36">
        <f t="shared" si="60"/>
        <v>7.562751702927601</v>
      </c>
      <c r="V92" s="36">
        <f t="shared" si="60"/>
        <v>7.4310640541705926</v>
      </c>
      <c r="W92" s="36">
        <f t="shared" ref="W92:AB92" si="61">+W76/W86</f>
        <v>7.2836049067610507</v>
      </c>
      <c r="X92" s="36">
        <f t="shared" si="61"/>
        <v>6.7784795833737652</v>
      </c>
      <c r="Y92" s="36">
        <f t="shared" si="61"/>
        <v>6.5698252160672155</v>
      </c>
      <c r="Z92" s="36">
        <f t="shared" si="61"/>
        <v>6.4884753432734152</v>
      </c>
      <c r="AA92" s="36">
        <f t="shared" si="61"/>
        <v>6.295772847941687</v>
      </c>
      <c r="AB92" s="36">
        <f t="shared" si="61"/>
        <v>6.0539120763077268</v>
      </c>
      <c r="AC92" s="36">
        <f t="shared" ref="AC92" si="62">+AC76/AC86</f>
        <v>5.8287623416104779</v>
      </c>
      <c r="AE92" s="35" t="s">
        <v>209</v>
      </c>
      <c r="AF92" s="35" t="s">
        <v>209</v>
      </c>
      <c r="AH92" s="65"/>
      <c r="AI92" s="65"/>
      <c r="AJ92" s="65"/>
      <c r="AK92" s="65"/>
      <c r="AL92" s="65"/>
      <c r="AM92" s="65"/>
      <c r="BB92" s="58"/>
    </row>
    <row r="93" spans="2:54">
      <c r="B93" s="3"/>
      <c r="C93" s="3"/>
      <c r="Y93" s="54"/>
      <c r="Z93" s="54"/>
      <c r="AA93" s="54"/>
      <c r="AB93" s="54"/>
      <c r="AC93" s="54"/>
      <c r="AH93" s="65"/>
      <c r="AI93" s="65"/>
      <c r="AJ93" s="65"/>
      <c r="AK93" s="65"/>
      <c r="AL93" s="65"/>
      <c r="AM93" s="65"/>
      <c r="BB93" s="58"/>
    </row>
    <row r="94" spans="2:54">
      <c r="B94" s="44"/>
      <c r="C94" s="44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44"/>
      <c r="AE94" s="44"/>
      <c r="AF94" s="44"/>
      <c r="AG94" s="44"/>
      <c r="AH94" s="65"/>
      <c r="AI94" s="65"/>
      <c r="AJ94" s="65"/>
      <c r="AK94" s="65"/>
      <c r="AL94" s="65"/>
      <c r="AM94" s="65"/>
      <c r="BB94" s="58"/>
    </row>
    <row r="95" spans="2:54">
      <c r="B95" s="3"/>
      <c r="C95" s="3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83"/>
      <c r="R95" s="83"/>
      <c r="S95" s="83"/>
      <c r="T95" s="83"/>
      <c r="U95" s="83"/>
      <c r="V95" s="83"/>
      <c r="W95" s="83"/>
      <c r="X95" s="83"/>
      <c r="Y95" s="85"/>
      <c r="Z95" s="85"/>
      <c r="AA95" s="85"/>
      <c r="AB95" s="85"/>
      <c r="AC95" s="85"/>
      <c r="AD95" s="81"/>
      <c r="AH95" s="65"/>
      <c r="AI95" s="65"/>
      <c r="AJ95" s="65"/>
      <c r="AK95" s="65"/>
      <c r="AL95" s="65"/>
      <c r="AM95" s="65"/>
      <c r="BB95" s="58"/>
    </row>
    <row r="96" spans="2:54">
      <c r="B96" s="3"/>
      <c r="C96" s="3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68"/>
      <c r="V96" s="68"/>
      <c r="W96" s="68"/>
      <c r="X96" s="68"/>
      <c r="Y96" s="68"/>
      <c r="Z96" s="68"/>
      <c r="AA96" s="68"/>
      <c r="AB96" s="68"/>
      <c r="AC96" s="68"/>
      <c r="AH96" s="65"/>
      <c r="AI96" s="65"/>
      <c r="AJ96" s="65"/>
      <c r="AK96" s="65"/>
      <c r="AL96" s="65"/>
      <c r="AM96" s="65"/>
    </row>
    <row r="97" spans="2:39">
      <c r="B97" s="3"/>
      <c r="C97" s="3"/>
      <c r="AH97" s="65"/>
      <c r="AI97" s="65"/>
      <c r="AJ97" s="65"/>
      <c r="AK97" s="65"/>
      <c r="AL97" s="65"/>
      <c r="AM97" s="65"/>
    </row>
    <row r="98" spans="2:39">
      <c r="B98" s="3"/>
      <c r="C98" s="3"/>
      <c r="AH98" s="65"/>
      <c r="AI98" s="65"/>
      <c r="AJ98" s="65"/>
      <c r="AK98" s="65"/>
      <c r="AL98" s="65"/>
      <c r="AM98" s="65"/>
    </row>
    <row r="99" spans="2:39">
      <c r="B99" s="3"/>
      <c r="C99" s="3"/>
      <c r="AH99" s="65"/>
      <c r="AI99" s="65"/>
      <c r="AJ99" s="65"/>
      <c r="AK99" s="65"/>
      <c r="AL99" s="65"/>
      <c r="AM99" s="65"/>
    </row>
    <row r="100" spans="2:39">
      <c r="B100" s="3"/>
      <c r="C100" s="3"/>
      <c r="AH100" s="65"/>
      <c r="AI100" s="65"/>
      <c r="AJ100" s="65"/>
      <c r="AK100" s="65"/>
      <c r="AL100" s="65"/>
      <c r="AM100" s="65"/>
    </row>
    <row r="101" spans="2:39">
      <c r="B101" s="3"/>
      <c r="C101" s="3"/>
      <c r="AH101" s="65"/>
      <c r="AI101" s="65"/>
      <c r="AJ101" s="65"/>
      <c r="AK101" s="65"/>
      <c r="AL101" s="65"/>
      <c r="AM101" s="65"/>
    </row>
    <row r="102" spans="2:39">
      <c r="B102" s="3"/>
      <c r="C102" s="3"/>
      <c r="AH102" s="65"/>
      <c r="AI102" s="65"/>
      <c r="AJ102" s="65"/>
      <c r="AK102" s="65"/>
      <c r="AL102" s="65"/>
      <c r="AM102" s="65"/>
    </row>
    <row r="103" spans="2:39">
      <c r="B103" s="3"/>
      <c r="C103" s="3"/>
      <c r="AH103" s="65"/>
      <c r="AI103" s="65"/>
      <c r="AJ103" s="65"/>
      <c r="AK103" s="65"/>
      <c r="AL103" s="65"/>
      <c r="AM103" s="65"/>
    </row>
    <row r="104" spans="2:39">
      <c r="B104" s="3"/>
      <c r="C104" s="3"/>
      <c r="AH104" s="65"/>
      <c r="AI104" s="65"/>
      <c r="AJ104" s="65"/>
      <c r="AK104" s="65"/>
      <c r="AL104" s="65"/>
      <c r="AM104" s="65"/>
    </row>
    <row r="105" spans="2:39">
      <c r="B105" s="3"/>
      <c r="C105" s="3"/>
      <c r="AH105" s="65"/>
      <c r="AI105" s="65"/>
      <c r="AJ105" s="65"/>
      <c r="AK105" s="65"/>
      <c r="AL105" s="65"/>
      <c r="AM105" s="65"/>
    </row>
    <row r="106" spans="2:39">
      <c r="B106" s="3"/>
      <c r="C106" s="3"/>
      <c r="AH106" s="65"/>
      <c r="AI106" s="65"/>
      <c r="AJ106" s="65"/>
      <c r="AK106" s="65"/>
      <c r="AL106" s="65"/>
      <c r="AM106" s="65"/>
    </row>
    <row r="107" spans="2:39">
      <c r="B107" s="3"/>
      <c r="C107" s="3"/>
      <c r="AH107" s="65"/>
      <c r="AI107" s="65"/>
      <c r="AJ107" s="65"/>
      <c r="AK107" s="65"/>
      <c r="AL107" s="65"/>
      <c r="AM107" s="65"/>
    </row>
    <row r="108" spans="2:39">
      <c r="B108" s="3"/>
      <c r="C108" s="3"/>
      <c r="AH108" s="65"/>
      <c r="AI108" s="65"/>
      <c r="AJ108" s="65"/>
      <c r="AK108" s="65"/>
      <c r="AL108" s="65"/>
      <c r="AM108" s="65"/>
    </row>
    <row r="109" spans="2:39">
      <c r="B109" s="3"/>
      <c r="C109" s="3"/>
      <c r="AH109" s="65"/>
      <c r="AI109" s="65"/>
      <c r="AJ109" s="65"/>
      <c r="AK109" s="65"/>
      <c r="AL109" s="65"/>
      <c r="AM109" s="65"/>
    </row>
    <row r="110" spans="2:39">
      <c r="B110" s="3"/>
      <c r="C110" s="3"/>
      <c r="AH110" s="65"/>
      <c r="AI110" s="65"/>
      <c r="AJ110" s="65"/>
      <c r="AK110" s="65"/>
      <c r="AL110" s="65"/>
      <c r="AM110" s="65"/>
    </row>
    <row r="111" spans="2:39">
      <c r="B111" s="3"/>
      <c r="C111" s="3"/>
      <c r="AH111" s="65"/>
      <c r="AI111" s="65"/>
      <c r="AJ111" s="65"/>
      <c r="AK111" s="65"/>
      <c r="AL111" s="65"/>
      <c r="AM111" s="65"/>
    </row>
    <row r="112" spans="2:39">
      <c r="B112" s="3"/>
      <c r="C112" s="3"/>
      <c r="AH112" s="65"/>
      <c r="AI112" s="65"/>
      <c r="AJ112" s="65"/>
      <c r="AK112" s="65"/>
      <c r="AL112" s="65"/>
      <c r="AM112" s="65"/>
    </row>
    <row r="113" spans="2:39">
      <c r="B113" s="3"/>
      <c r="C113" s="3"/>
      <c r="AH113" s="65"/>
      <c r="AI113" s="65"/>
      <c r="AJ113" s="65"/>
      <c r="AK113" s="65"/>
      <c r="AL113" s="65"/>
      <c r="AM113" s="65"/>
    </row>
    <row r="114" spans="2:39">
      <c r="B114" s="3"/>
      <c r="C114" s="3"/>
      <c r="AH114" s="65"/>
      <c r="AI114" s="65"/>
      <c r="AJ114" s="65"/>
      <c r="AK114" s="65"/>
      <c r="AL114" s="65"/>
      <c r="AM114" s="65"/>
    </row>
    <row r="115" spans="2:39">
      <c r="B115" s="3"/>
      <c r="C115" s="3"/>
      <c r="AH115" s="65"/>
      <c r="AI115" s="65"/>
      <c r="AJ115" s="65"/>
      <c r="AK115" s="65"/>
      <c r="AL115" s="65"/>
      <c r="AM115" s="65"/>
    </row>
    <row r="116" spans="2:39">
      <c r="B116" s="3"/>
      <c r="C116" s="3"/>
      <c r="AH116" s="65"/>
      <c r="AI116" s="65"/>
      <c r="AJ116" s="65"/>
      <c r="AK116" s="65"/>
      <c r="AL116" s="65"/>
      <c r="AM116" s="65"/>
    </row>
    <row r="117" spans="2:39">
      <c r="B117" s="3"/>
      <c r="C117" s="3"/>
      <c r="AH117" s="65"/>
      <c r="AI117" s="65"/>
      <c r="AJ117" s="65"/>
      <c r="AK117" s="65"/>
      <c r="AL117" s="65"/>
      <c r="AM117" s="65"/>
    </row>
    <row r="118" spans="2:39">
      <c r="B118" s="3"/>
      <c r="C118" s="3"/>
      <c r="AH118" s="65"/>
      <c r="AI118" s="65"/>
      <c r="AJ118" s="65"/>
      <c r="AK118" s="65"/>
      <c r="AL118" s="65"/>
      <c r="AM118" s="65"/>
    </row>
    <row r="119" spans="2:39">
      <c r="B119" s="3"/>
      <c r="C119" s="3"/>
      <c r="AH119" s="65"/>
      <c r="AI119" s="65"/>
      <c r="AJ119" s="65"/>
      <c r="AK119" s="65"/>
      <c r="AL119" s="65"/>
      <c r="AM119" s="65"/>
    </row>
    <row r="120" spans="2:39">
      <c r="B120" s="3"/>
      <c r="C120" s="3"/>
      <c r="AH120" s="65"/>
      <c r="AI120" s="65"/>
      <c r="AJ120" s="65"/>
      <c r="AK120" s="65"/>
      <c r="AL120" s="65"/>
      <c r="AM120" s="65"/>
    </row>
    <row r="121" spans="2:39">
      <c r="B121" s="3"/>
      <c r="C121" s="3"/>
      <c r="AH121" s="65"/>
      <c r="AI121" s="65"/>
      <c r="AJ121" s="65"/>
      <c r="AK121" s="65"/>
      <c r="AL121" s="65"/>
      <c r="AM121" s="65"/>
    </row>
    <row r="122" spans="2:39">
      <c r="B122" s="3"/>
      <c r="C122" s="3"/>
      <c r="AH122" s="65"/>
      <c r="AI122" s="65"/>
      <c r="AJ122" s="65"/>
      <c r="AK122" s="65"/>
      <c r="AL122" s="65"/>
      <c r="AM122" s="65"/>
    </row>
    <row r="123" spans="2:39">
      <c r="B123" s="3"/>
      <c r="C123" s="3"/>
      <c r="AH123" s="65"/>
      <c r="AI123" s="65"/>
      <c r="AJ123" s="65"/>
      <c r="AK123" s="65"/>
      <c r="AL123" s="65"/>
      <c r="AM123" s="65"/>
    </row>
    <row r="124" spans="2:39">
      <c r="B124" s="3"/>
      <c r="C124" s="3"/>
      <c r="AH124" s="65"/>
      <c r="AI124" s="65"/>
      <c r="AJ124" s="65"/>
      <c r="AK124" s="65"/>
      <c r="AL124" s="65"/>
      <c r="AM124" s="65"/>
    </row>
    <row r="125" spans="2:39">
      <c r="B125" s="3"/>
      <c r="C125" s="3"/>
      <c r="AH125" s="65"/>
      <c r="AI125" s="65"/>
      <c r="AJ125" s="65"/>
      <c r="AK125" s="65"/>
      <c r="AL125" s="65"/>
      <c r="AM125" s="65"/>
    </row>
    <row r="126" spans="2:39">
      <c r="B126" s="3"/>
      <c r="C126" s="3"/>
      <c r="AH126" s="65"/>
      <c r="AI126" s="65"/>
      <c r="AJ126" s="65"/>
      <c r="AK126" s="65"/>
      <c r="AL126" s="65"/>
      <c r="AM126" s="65"/>
    </row>
    <row r="127" spans="2:39">
      <c r="B127" s="3"/>
      <c r="C127" s="3"/>
      <c r="AH127" s="65"/>
      <c r="AI127" s="65"/>
      <c r="AJ127" s="65"/>
      <c r="AK127" s="65"/>
      <c r="AL127" s="65"/>
      <c r="AM127" s="65"/>
    </row>
    <row r="128" spans="2:39">
      <c r="B128" s="3"/>
      <c r="C128" s="3"/>
      <c r="AH128" s="65"/>
      <c r="AI128" s="65"/>
      <c r="AJ128" s="65"/>
      <c r="AK128" s="65"/>
      <c r="AL128" s="65"/>
      <c r="AM128" s="65"/>
    </row>
    <row r="129" spans="2:39">
      <c r="B129" s="3"/>
      <c r="C129" s="3"/>
      <c r="AH129" s="65"/>
      <c r="AI129" s="65"/>
      <c r="AJ129" s="65"/>
      <c r="AK129" s="65"/>
      <c r="AL129" s="65"/>
      <c r="AM129" s="65"/>
    </row>
    <row r="130" spans="2:39">
      <c r="B130" s="3"/>
      <c r="C130" s="3"/>
    </row>
    <row r="131" spans="2:39">
      <c r="B131" s="3"/>
      <c r="C131" s="3"/>
    </row>
    <row r="132" spans="2:39">
      <c r="B132" s="3"/>
      <c r="C132" s="3"/>
    </row>
    <row r="133" spans="2:39">
      <c r="B133" s="3"/>
      <c r="C133" s="3"/>
    </row>
    <row r="134" spans="2:39">
      <c r="B134" s="3"/>
      <c r="C134" s="3"/>
    </row>
    <row r="135" spans="2:39">
      <c r="B135" s="3"/>
      <c r="C135" s="3"/>
    </row>
    <row r="136" spans="2:39">
      <c r="B136" s="3"/>
      <c r="C136" s="3"/>
    </row>
    <row r="137" spans="2:39">
      <c r="B137" s="3"/>
      <c r="C137" s="3"/>
    </row>
    <row r="138" spans="2:39">
      <c r="B138" s="3"/>
      <c r="C138" s="3"/>
    </row>
    <row r="139" spans="2:39">
      <c r="B139" s="3"/>
      <c r="C139" s="3"/>
    </row>
    <row r="140" spans="2:39">
      <c r="B140" s="3"/>
      <c r="C140" s="3"/>
    </row>
    <row r="141" spans="2:39">
      <c r="B141" s="3"/>
      <c r="C141" s="3"/>
    </row>
    <row r="142" spans="2:39">
      <c r="B142" s="3"/>
      <c r="C142" s="3"/>
    </row>
    <row r="143" spans="2:39">
      <c r="B143" s="3"/>
      <c r="C143" s="3"/>
    </row>
    <row r="144" spans="2:39">
      <c r="B144" s="3"/>
      <c r="C144" s="3"/>
    </row>
    <row r="145" spans="2:3">
      <c r="B145" s="3"/>
      <c r="C145" s="3"/>
    </row>
    <row r="146" spans="2:3">
      <c r="B146" s="3"/>
      <c r="C146" s="3"/>
    </row>
    <row r="147" spans="2:3">
      <c r="B147" s="3"/>
      <c r="C147" s="3"/>
    </row>
    <row r="148" spans="2:3">
      <c r="B148" s="3"/>
      <c r="C148" s="3"/>
    </row>
    <row r="149" spans="2:3">
      <c r="B149" s="3"/>
      <c r="C149" s="3"/>
    </row>
    <row r="150" spans="2:3">
      <c r="B150" s="3"/>
      <c r="C150" s="3"/>
    </row>
    <row r="151" spans="2:3">
      <c r="B151" s="3"/>
      <c r="C151" s="3"/>
    </row>
    <row r="152" spans="2:3">
      <c r="B152" s="3"/>
      <c r="C152" s="3"/>
    </row>
    <row r="153" spans="2:3">
      <c r="B153" s="3"/>
      <c r="C153" s="3"/>
    </row>
    <row r="154" spans="2:3">
      <c r="B154" s="3"/>
      <c r="C154" s="3"/>
    </row>
    <row r="155" spans="2:3">
      <c r="B155" s="3"/>
      <c r="C155" s="3"/>
    </row>
    <row r="156" spans="2:3">
      <c r="B156" s="3"/>
      <c r="C156" s="3"/>
    </row>
    <row r="157" spans="2:3">
      <c r="B157" s="3"/>
      <c r="C157" s="3"/>
    </row>
    <row r="158" spans="2:3">
      <c r="B158" s="3"/>
      <c r="C158" s="3"/>
    </row>
    <row r="159" spans="2:3">
      <c r="B159" s="3"/>
      <c r="C159" s="3"/>
    </row>
    <row r="160" spans="2:3">
      <c r="B160" s="3"/>
      <c r="C160" s="3"/>
    </row>
    <row r="161" spans="2:3">
      <c r="B161" s="3"/>
      <c r="C161" s="3"/>
    </row>
    <row r="162" spans="2:3">
      <c r="B162" s="3"/>
      <c r="C162" s="3"/>
    </row>
    <row r="163" spans="2:3">
      <c r="B163" s="3"/>
      <c r="C163" s="3"/>
    </row>
    <row r="164" spans="2:3">
      <c r="B164" s="3"/>
      <c r="C164" s="3"/>
    </row>
    <row r="165" spans="2:3">
      <c r="B165" s="3"/>
      <c r="C165" s="3"/>
    </row>
    <row r="166" spans="2:3">
      <c r="B166" s="3"/>
      <c r="C166" s="3"/>
    </row>
    <row r="167" spans="2:3">
      <c r="B167" s="3"/>
      <c r="C167" s="3"/>
    </row>
    <row r="168" spans="2:3">
      <c r="B168" s="3"/>
      <c r="C168" s="3"/>
    </row>
    <row r="169" spans="2:3">
      <c r="B169" s="3"/>
      <c r="C169" s="3"/>
    </row>
    <row r="170" spans="2:3">
      <c r="B170" s="3"/>
      <c r="C170" s="3"/>
    </row>
    <row r="171" spans="2:3">
      <c r="B171" s="3"/>
      <c r="C171" s="3"/>
    </row>
    <row r="172" spans="2:3">
      <c r="B172" s="3"/>
      <c r="C172" s="3"/>
    </row>
    <row r="173" spans="2:3">
      <c r="B173" s="3"/>
      <c r="C173" s="3"/>
    </row>
    <row r="174" spans="2:3">
      <c r="B174" s="3"/>
      <c r="C174" s="3"/>
    </row>
    <row r="175" spans="2:3">
      <c r="B175" s="3"/>
      <c r="C175" s="3"/>
    </row>
    <row r="176" spans="2:3">
      <c r="B176" s="3"/>
      <c r="C176" s="3"/>
    </row>
    <row r="177" spans="2:3">
      <c r="B177" s="3"/>
      <c r="C177" s="3"/>
    </row>
    <row r="178" spans="2:3">
      <c r="B178" s="3"/>
      <c r="C178" s="3"/>
    </row>
    <row r="179" spans="2:3">
      <c r="B179" s="3"/>
      <c r="C179" s="3"/>
    </row>
    <row r="180" spans="2:3">
      <c r="B180" s="3"/>
      <c r="C180" s="3"/>
    </row>
    <row r="181" spans="2:3">
      <c r="B181" s="3"/>
      <c r="C181" s="3"/>
    </row>
    <row r="182" spans="2:3">
      <c r="B182" s="3"/>
      <c r="C182" s="3"/>
    </row>
    <row r="183" spans="2:3">
      <c r="B183" s="3"/>
      <c r="C183" s="3"/>
    </row>
    <row r="184" spans="2:3">
      <c r="B184" s="3"/>
      <c r="C184" s="3"/>
    </row>
    <row r="185" spans="2:3">
      <c r="B185" s="3"/>
      <c r="C185" s="3"/>
    </row>
    <row r="186" spans="2:3">
      <c r="B186" s="3"/>
      <c r="C186" s="3"/>
    </row>
    <row r="187" spans="2:3">
      <c r="B187" s="3"/>
      <c r="C187" s="3"/>
    </row>
    <row r="188" spans="2:3">
      <c r="B188" s="3"/>
      <c r="C188" s="3"/>
    </row>
    <row r="189" spans="2:3">
      <c r="B189" s="3"/>
      <c r="C189" s="3"/>
    </row>
    <row r="190" spans="2:3">
      <c r="B190" s="3"/>
      <c r="C190" s="3"/>
    </row>
    <row r="191" spans="2:3">
      <c r="B191" s="3"/>
      <c r="C191" s="3"/>
    </row>
    <row r="192" spans="2:3">
      <c r="B192" s="3"/>
      <c r="C192" s="3"/>
    </row>
    <row r="193" spans="2:3">
      <c r="B193" s="3"/>
      <c r="C193" s="3"/>
    </row>
    <row r="194" spans="2:3">
      <c r="B194" s="3"/>
      <c r="C194" s="3"/>
    </row>
    <row r="195" spans="2:3">
      <c r="B195" s="3"/>
      <c r="C195" s="3"/>
    </row>
    <row r="196" spans="2:3">
      <c r="B196" s="3"/>
      <c r="C196" s="3"/>
    </row>
    <row r="197" spans="2:3">
      <c r="B197" s="3"/>
      <c r="C197" s="3"/>
    </row>
    <row r="198" spans="2:3">
      <c r="B198" s="3"/>
      <c r="C198" s="3"/>
    </row>
    <row r="199" spans="2:3">
      <c r="B199" s="3"/>
      <c r="C199" s="3"/>
    </row>
    <row r="200" spans="2:3">
      <c r="B200" s="3"/>
      <c r="C200" s="3"/>
    </row>
    <row r="201" spans="2:3">
      <c r="B201" s="3"/>
      <c r="C201" s="3"/>
    </row>
    <row r="202" spans="2:3">
      <c r="B202" s="3"/>
      <c r="C202" s="3"/>
    </row>
    <row r="203" spans="2:3">
      <c r="B203" s="3"/>
      <c r="C203" s="3"/>
    </row>
    <row r="204" spans="2:3">
      <c r="B204" s="3"/>
      <c r="C204" s="3"/>
    </row>
    <row r="205" spans="2:3">
      <c r="B205" s="3"/>
      <c r="C205" s="3"/>
    </row>
    <row r="206" spans="2:3">
      <c r="B206" s="3"/>
      <c r="C206" s="3"/>
    </row>
    <row r="207" spans="2:3">
      <c r="B207" s="3"/>
      <c r="C207" s="3"/>
    </row>
    <row r="208" spans="2:3">
      <c r="B208" s="3"/>
      <c r="C208" s="3"/>
    </row>
    <row r="209" spans="2:3">
      <c r="B209" s="3"/>
      <c r="C209" s="3"/>
    </row>
    <row r="210" spans="2:3">
      <c r="B210" s="3"/>
      <c r="C210" s="3"/>
    </row>
    <row r="211" spans="2:3">
      <c r="B211" s="3"/>
      <c r="C211" s="3"/>
    </row>
    <row r="212" spans="2:3">
      <c r="B212" s="3"/>
      <c r="C212" s="3"/>
    </row>
    <row r="213" spans="2:3">
      <c r="B213" s="3"/>
      <c r="C213" s="3"/>
    </row>
    <row r="214" spans="2:3">
      <c r="B214" s="3"/>
      <c r="C214" s="3"/>
    </row>
    <row r="215" spans="2:3">
      <c r="B215" s="3"/>
      <c r="C215" s="3"/>
    </row>
    <row r="216" spans="2:3">
      <c r="B216" s="3"/>
      <c r="C216" s="3"/>
    </row>
    <row r="217" spans="2:3">
      <c r="B217" s="3"/>
      <c r="C217" s="3"/>
    </row>
    <row r="218" spans="2:3">
      <c r="B218" s="3"/>
      <c r="C218" s="3"/>
    </row>
    <row r="219" spans="2:3">
      <c r="B219" s="3"/>
      <c r="C219" s="3"/>
    </row>
    <row r="220" spans="2:3">
      <c r="B220" s="3"/>
      <c r="C220" s="3"/>
    </row>
    <row r="221" spans="2:3">
      <c r="B221" s="3"/>
      <c r="C221" s="3"/>
    </row>
    <row r="222" spans="2:3">
      <c r="B222" s="3"/>
      <c r="C222" s="3"/>
    </row>
    <row r="223" spans="2:3">
      <c r="B223" s="3"/>
      <c r="C223" s="3"/>
    </row>
    <row r="224" spans="2:3">
      <c r="B224" s="3"/>
      <c r="C224" s="3"/>
    </row>
    <row r="225" spans="2:3">
      <c r="B225" s="3"/>
      <c r="C225" s="3"/>
    </row>
    <row r="226" spans="2:3">
      <c r="B226" s="3"/>
      <c r="C226" s="3"/>
    </row>
    <row r="227" spans="2:3">
      <c r="B227" s="3"/>
      <c r="C227" s="3"/>
    </row>
    <row r="228" spans="2:3">
      <c r="B228" s="3"/>
      <c r="C228" s="3"/>
    </row>
    <row r="229" spans="2:3">
      <c r="B229" s="3"/>
      <c r="C229" s="3"/>
    </row>
    <row r="230" spans="2:3">
      <c r="B230" s="3"/>
      <c r="C230" s="3"/>
    </row>
    <row r="231" spans="2:3">
      <c r="B231" s="3"/>
      <c r="C231" s="3"/>
    </row>
    <row r="232" spans="2:3">
      <c r="B232" s="3"/>
      <c r="C232" s="3"/>
    </row>
    <row r="233" spans="2:3">
      <c r="B233" s="3"/>
      <c r="C233" s="3"/>
    </row>
    <row r="234" spans="2:3">
      <c r="B234" s="3"/>
      <c r="C234" s="3"/>
    </row>
    <row r="235" spans="2:3">
      <c r="B235" s="3"/>
      <c r="C235" s="3"/>
    </row>
    <row r="236" spans="2:3">
      <c r="B236" s="3"/>
      <c r="C236" s="3"/>
    </row>
    <row r="237" spans="2:3">
      <c r="B237" s="3"/>
      <c r="C237" s="3"/>
    </row>
    <row r="238" spans="2:3">
      <c r="B238" s="3"/>
      <c r="C238" s="3"/>
    </row>
    <row r="239" spans="2:3">
      <c r="B239" s="3"/>
      <c r="C239" s="3"/>
    </row>
    <row r="240" spans="2:3">
      <c r="B240" s="3"/>
      <c r="C240" s="3"/>
    </row>
    <row r="241" spans="2:3">
      <c r="B241" s="3"/>
      <c r="C241" s="3"/>
    </row>
    <row r="242" spans="2:3">
      <c r="B242" s="3"/>
      <c r="C242" s="3"/>
    </row>
    <row r="243" spans="2:3">
      <c r="B243" s="3"/>
      <c r="C243" s="3"/>
    </row>
    <row r="244" spans="2:3">
      <c r="B244" s="3"/>
      <c r="C244" s="3"/>
    </row>
    <row r="245" spans="2:3">
      <c r="B245" s="3"/>
      <c r="C245" s="3"/>
    </row>
    <row r="246" spans="2:3">
      <c r="B246" s="3"/>
      <c r="C246" s="3"/>
    </row>
    <row r="247" spans="2:3">
      <c r="B247" s="3"/>
      <c r="C247" s="3"/>
    </row>
    <row r="248" spans="2:3">
      <c r="B248" s="3"/>
      <c r="C248" s="3"/>
    </row>
    <row r="249" spans="2:3">
      <c r="B249" s="3"/>
      <c r="C249" s="3"/>
    </row>
    <row r="250" spans="2:3">
      <c r="B250" s="3"/>
      <c r="C250" s="3"/>
    </row>
    <row r="251" spans="2:3">
      <c r="B251" s="3"/>
      <c r="C251" s="3"/>
    </row>
    <row r="252" spans="2:3">
      <c r="B252" s="3"/>
      <c r="C252" s="3"/>
    </row>
    <row r="253" spans="2:3">
      <c r="B253" s="3"/>
      <c r="C253" s="3"/>
    </row>
    <row r="254" spans="2:3">
      <c r="B254" s="3"/>
      <c r="C254" s="3"/>
    </row>
    <row r="255" spans="2:3">
      <c r="B255" s="3"/>
      <c r="C255" s="3"/>
    </row>
    <row r="256" spans="2:3">
      <c r="B256" s="3"/>
      <c r="C256" s="3"/>
    </row>
    <row r="257" spans="2:3">
      <c r="B257" s="3"/>
      <c r="C257" s="3"/>
    </row>
    <row r="258" spans="2:3">
      <c r="B258" s="3"/>
      <c r="C258" s="3"/>
    </row>
    <row r="259" spans="2:3">
      <c r="B259" s="3"/>
      <c r="C259" s="3"/>
    </row>
    <row r="260" spans="2:3">
      <c r="B260" s="3"/>
      <c r="C260" s="3"/>
    </row>
    <row r="261" spans="2:3">
      <c r="B261" s="3"/>
      <c r="C261" s="3"/>
    </row>
    <row r="262" spans="2:3">
      <c r="B262" s="3"/>
      <c r="C262" s="3"/>
    </row>
    <row r="263" spans="2:3">
      <c r="B263" s="3"/>
      <c r="C263" s="3"/>
    </row>
    <row r="264" spans="2:3">
      <c r="B264" s="3"/>
      <c r="C264" s="3"/>
    </row>
    <row r="265" spans="2:3">
      <c r="B265" s="3"/>
      <c r="C265" s="3"/>
    </row>
    <row r="266" spans="2:3">
      <c r="B266" s="3"/>
      <c r="C266" s="3"/>
    </row>
    <row r="267" spans="2:3">
      <c r="B267" s="3"/>
      <c r="C267" s="3"/>
    </row>
    <row r="268" spans="2:3">
      <c r="B268" s="3"/>
      <c r="C268" s="3"/>
    </row>
    <row r="269" spans="2:3">
      <c r="B269" s="3"/>
      <c r="C269" s="3"/>
    </row>
    <row r="270" spans="2:3">
      <c r="B270" s="3"/>
      <c r="C270" s="3"/>
    </row>
    <row r="271" spans="2:3">
      <c r="B271" s="3"/>
      <c r="C271" s="3"/>
    </row>
    <row r="272" spans="2:3">
      <c r="B272" s="3"/>
      <c r="C272" s="3"/>
    </row>
    <row r="273" spans="2:3">
      <c r="B273" s="3"/>
      <c r="C273" s="3"/>
    </row>
    <row r="274" spans="2:3">
      <c r="B274" s="3"/>
      <c r="C274" s="3"/>
    </row>
    <row r="275" spans="2:3">
      <c r="B275" s="3"/>
      <c r="C275" s="3"/>
    </row>
    <row r="276" spans="2:3">
      <c r="B276" s="3"/>
      <c r="C276" s="3"/>
    </row>
    <row r="277" spans="2:3">
      <c r="B277" s="3"/>
      <c r="C277" s="3"/>
    </row>
    <row r="278" spans="2:3">
      <c r="B278" s="3"/>
      <c r="C278" s="3"/>
    </row>
    <row r="279" spans="2:3">
      <c r="B279" s="3"/>
      <c r="C279" s="3"/>
    </row>
    <row r="280" spans="2:3">
      <c r="B280" s="3"/>
      <c r="C280" s="3"/>
    </row>
    <row r="281" spans="2:3">
      <c r="B281" s="3"/>
      <c r="C281" s="3"/>
    </row>
    <row r="282" spans="2:3">
      <c r="B282" s="3"/>
      <c r="C282" s="3"/>
    </row>
    <row r="283" spans="2:3">
      <c r="B283" s="3"/>
      <c r="C283" s="3"/>
    </row>
    <row r="284" spans="2:3">
      <c r="B284" s="3"/>
      <c r="C284" s="3"/>
    </row>
    <row r="285" spans="2:3">
      <c r="B285" s="3"/>
      <c r="C285" s="3"/>
    </row>
    <row r="286" spans="2:3">
      <c r="B286" s="3"/>
      <c r="C286" s="3"/>
    </row>
    <row r="287" spans="2:3">
      <c r="B287" s="3"/>
      <c r="C287" s="3"/>
    </row>
    <row r="288" spans="2:3">
      <c r="B288" s="3"/>
      <c r="C288" s="3"/>
    </row>
    <row r="289" spans="2:3">
      <c r="B289" s="3"/>
      <c r="C289" s="3"/>
    </row>
    <row r="290" spans="2:3">
      <c r="B290" s="3"/>
      <c r="C290" s="3"/>
    </row>
    <row r="291" spans="2:3">
      <c r="B291" s="3"/>
      <c r="C291" s="3"/>
    </row>
    <row r="292" spans="2:3">
      <c r="B292" s="3"/>
      <c r="C292" s="3"/>
    </row>
    <row r="293" spans="2:3">
      <c r="B293" s="3"/>
      <c r="C293" s="3"/>
    </row>
    <row r="294" spans="2:3">
      <c r="B294" s="3"/>
      <c r="C294" s="3"/>
    </row>
    <row r="295" spans="2:3">
      <c r="B295" s="3"/>
      <c r="C295" s="3"/>
    </row>
    <row r="296" spans="2:3">
      <c r="B296" s="3"/>
      <c r="C296" s="3"/>
    </row>
    <row r="297" spans="2:3">
      <c r="B297" s="3"/>
      <c r="C297" s="3"/>
    </row>
    <row r="298" spans="2:3">
      <c r="B298" s="3"/>
      <c r="C298" s="3"/>
    </row>
    <row r="299" spans="2:3">
      <c r="B299" s="3"/>
      <c r="C299" s="3"/>
    </row>
    <row r="300" spans="2:3">
      <c r="B300" s="3"/>
      <c r="C300" s="3"/>
    </row>
    <row r="301" spans="2:3">
      <c r="B301" s="3"/>
      <c r="C301" s="3"/>
    </row>
    <row r="302" spans="2:3">
      <c r="B302" s="3"/>
      <c r="C302" s="3"/>
    </row>
    <row r="303" spans="2:3">
      <c r="B303" s="3"/>
      <c r="C303" s="3"/>
    </row>
    <row r="304" spans="2:3">
      <c r="B304" s="3"/>
      <c r="C304" s="3"/>
    </row>
    <row r="305" spans="2:3">
      <c r="B305" s="3"/>
      <c r="C305" s="3"/>
    </row>
    <row r="306" spans="2:3">
      <c r="B306" s="3"/>
      <c r="C306" s="3"/>
    </row>
    <row r="307" spans="2:3">
      <c r="B307" s="3"/>
      <c r="C307" s="3"/>
    </row>
    <row r="308" spans="2:3">
      <c r="B308" s="3"/>
      <c r="C308" s="3"/>
    </row>
    <row r="309" spans="2:3">
      <c r="B309" s="3"/>
      <c r="C309" s="3"/>
    </row>
    <row r="310" spans="2:3">
      <c r="B310" s="3"/>
      <c r="C310" s="3"/>
    </row>
    <row r="311" spans="2:3">
      <c r="B311" s="3"/>
      <c r="C311" s="3"/>
    </row>
    <row r="312" spans="2:3">
      <c r="B312" s="3"/>
      <c r="C312" s="3"/>
    </row>
    <row r="313" spans="2:3">
      <c r="B313" s="3"/>
      <c r="C313" s="3"/>
    </row>
    <row r="314" spans="2:3">
      <c r="B314" s="3"/>
      <c r="C314" s="3"/>
    </row>
    <row r="315" spans="2:3">
      <c r="B315" s="3"/>
      <c r="C315" s="3"/>
    </row>
    <row r="316" spans="2:3">
      <c r="B316" s="3"/>
      <c r="C316" s="3"/>
    </row>
    <row r="317" spans="2:3">
      <c r="B317" s="3"/>
      <c r="C317" s="3"/>
    </row>
    <row r="318" spans="2:3">
      <c r="B318" s="3"/>
      <c r="C318" s="3"/>
    </row>
    <row r="319" spans="2:3">
      <c r="B319" s="3"/>
      <c r="C319" s="3"/>
    </row>
    <row r="320" spans="2:3">
      <c r="B320" s="3"/>
      <c r="C320" s="3"/>
    </row>
    <row r="321" spans="2:3">
      <c r="B321" s="3"/>
      <c r="C321" s="3"/>
    </row>
    <row r="322" spans="2:3">
      <c r="B322" s="3"/>
      <c r="C322" s="3"/>
    </row>
    <row r="323" spans="2:3">
      <c r="B323" s="3"/>
      <c r="C323" s="3"/>
    </row>
    <row r="324" spans="2:3">
      <c r="B324" s="3"/>
      <c r="C324" s="3"/>
    </row>
    <row r="325" spans="2:3">
      <c r="B325" s="3"/>
      <c r="C325" s="3"/>
    </row>
    <row r="326" spans="2:3">
      <c r="B326" s="3"/>
      <c r="C326" s="3"/>
    </row>
    <row r="327" spans="2:3">
      <c r="B327" s="3"/>
      <c r="C327" s="3"/>
    </row>
    <row r="328" spans="2:3">
      <c r="B328" s="3"/>
      <c r="C328" s="3"/>
    </row>
    <row r="329" spans="2:3">
      <c r="B329" s="3"/>
      <c r="C329" s="3"/>
    </row>
    <row r="330" spans="2:3">
      <c r="B330" s="3"/>
      <c r="C330" s="3"/>
    </row>
    <row r="331" spans="2:3">
      <c r="B331" s="3"/>
      <c r="C331" s="3"/>
    </row>
    <row r="332" spans="2:3">
      <c r="B332" s="3"/>
      <c r="C332" s="3"/>
    </row>
    <row r="333" spans="2:3">
      <c r="B333" s="3"/>
      <c r="C333" s="3"/>
    </row>
    <row r="334" spans="2:3">
      <c r="B334" s="3"/>
      <c r="C334" s="3"/>
    </row>
    <row r="335" spans="2:3">
      <c r="B335" s="3"/>
      <c r="C335" s="3"/>
    </row>
    <row r="336" spans="2:3">
      <c r="B336" s="3"/>
      <c r="C336" s="3"/>
    </row>
    <row r="337" spans="2:3">
      <c r="B337" s="3"/>
      <c r="C337" s="3"/>
    </row>
    <row r="338" spans="2:3">
      <c r="B338" s="3"/>
      <c r="C338" s="3"/>
    </row>
    <row r="339" spans="2:3">
      <c r="B339" s="3"/>
      <c r="C339" s="3"/>
    </row>
    <row r="340" spans="2:3">
      <c r="B340" s="3"/>
      <c r="C340" s="3"/>
    </row>
    <row r="341" spans="2:3">
      <c r="B341" s="3"/>
      <c r="C341" s="3"/>
    </row>
    <row r="342" spans="2:3">
      <c r="B342" s="3"/>
      <c r="C342" s="3"/>
    </row>
    <row r="343" spans="2:3">
      <c r="B343" s="3"/>
      <c r="C343" s="3"/>
    </row>
    <row r="344" spans="2:3">
      <c r="B344" s="3"/>
      <c r="C344" s="3"/>
    </row>
    <row r="345" spans="2:3">
      <c r="B345" s="3"/>
      <c r="C345" s="3"/>
    </row>
    <row r="346" spans="2:3">
      <c r="B346" s="3"/>
      <c r="C346" s="3"/>
    </row>
    <row r="347" spans="2:3">
      <c r="B347" s="3"/>
      <c r="C347" s="3"/>
    </row>
    <row r="348" spans="2:3">
      <c r="B348" s="3"/>
      <c r="C348" s="3"/>
    </row>
    <row r="349" spans="2:3">
      <c r="B349" s="3"/>
      <c r="C349" s="3"/>
    </row>
    <row r="350" spans="2:3">
      <c r="B350" s="3"/>
      <c r="C350" s="3"/>
    </row>
    <row r="351" spans="2:3">
      <c r="B351" s="3"/>
      <c r="C351" s="3"/>
    </row>
    <row r="352" spans="2:3">
      <c r="B352" s="3"/>
      <c r="C352" s="3"/>
    </row>
    <row r="353" spans="2:3">
      <c r="B353" s="3"/>
      <c r="C353" s="3"/>
    </row>
    <row r="354" spans="2:3">
      <c r="B354" s="3"/>
      <c r="C354" s="3"/>
    </row>
    <row r="355" spans="2:3">
      <c r="B355" s="3"/>
      <c r="C355" s="3"/>
    </row>
    <row r="356" spans="2:3">
      <c r="B356" s="3"/>
      <c r="C356" s="3"/>
    </row>
    <row r="357" spans="2:3">
      <c r="B357" s="3"/>
      <c r="C357" s="3"/>
    </row>
    <row r="358" spans="2:3">
      <c r="B358" s="3"/>
      <c r="C358" s="3"/>
    </row>
    <row r="359" spans="2:3">
      <c r="B359" s="3"/>
      <c r="C359" s="3"/>
    </row>
    <row r="360" spans="2:3">
      <c r="B360" s="3"/>
      <c r="C360" s="3"/>
    </row>
    <row r="361" spans="2:3">
      <c r="B361" s="3"/>
      <c r="C361" s="3"/>
    </row>
    <row r="362" spans="2:3">
      <c r="B362" s="3"/>
      <c r="C362" s="3"/>
    </row>
    <row r="363" spans="2:3">
      <c r="B363" s="3"/>
      <c r="C363" s="3"/>
    </row>
    <row r="364" spans="2:3">
      <c r="B364" s="3"/>
      <c r="C364" s="3"/>
    </row>
    <row r="365" spans="2:3">
      <c r="B365" s="3"/>
      <c r="C365" s="3"/>
    </row>
    <row r="366" spans="2:3">
      <c r="B366" s="3"/>
      <c r="C366" s="3"/>
    </row>
    <row r="367" spans="2:3">
      <c r="B367" s="3"/>
      <c r="C367" s="3"/>
    </row>
    <row r="368" spans="2:3">
      <c r="B368" s="3"/>
      <c r="C368" s="3"/>
    </row>
    <row r="369" spans="2:3">
      <c r="B369" s="3"/>
      <c r="C369" s="3"/>
    </row>
    <row r="370" spans="2:3">
      <c r="B370" s="3"/>
      <c r="C370" s="3"/>
    </row>
    <row r="371" spans="2:3">
      <c r="B371" s="3"/>
      <c r="C371" s="3"/>
    </row>
    <row r="372" spans="2:3">
      <c r="B372" s="3"/>
      <c r="C372" s="3"/>
    </row>
    <row r="373" spans="2:3">
      <c r="B373" s="3"/>
      <c r="C373" s="3"/>
    </row>
    <row r="374" spans="2:3">
      <c r="B374" s="3"/>
      <c r="C374" s="3"/>
    </row>
    <row r="375" spans="2:3">
      <c r="B375" s="3"/>
      <c r="C375" s="3"/>
    </row>
    <row r="376" spans="2:3">
      <c r="B376" s="3"/>
      <c r="C376" s="3"/>
    </row>
    <row r="377" spans="2:3">
      <c r="B377" s="3"/>
      <c r="C377" s="3"/>
    </row>
    <row r="378" spans="2:3">
      <c r="B378" s="3"/>
      <c r="C378" s="3"/>
    </row>
    <row r="379" spans="2:3">
      <c r="B379" s="3"/>
      <c r="C379" s="3"/>
    </row>
    <row r="380" spans="2:3">
      <c r="B380" s="3"/>
      <c r="C380" s="3"/>
    </row>
    <row r="381" spans="2:3">
      <c r="B381" s="3"/>
      <c r="C381" s="3"/>
    </row>
    <row r="382" spans="2:3">
      <c r="B382" s="3"/>
      <c r="C382" s="3"/>
    </row>
    <row r="383" spans="2:3">
      <c r="B383" s="3"/>
      <c r="C383" s="3"/>
    </row>
    <row r="384" spans="2:3">
      <c r="B384" s="3"/>
      <c r="C384" s="3"/>
    </row>
    <row r="385" spans="2:3">
      <c r="B385" s="3"/>
      <c r="C385" s="3"/>
    </row>
    <row r="386" spans="2:3">
      <c r="B386" s="3"/>
      <c r="C386" s="3"/>
    </row>
    <row r="387" spans="2:3">
      <c r="B387" s="3"/>
      <c r="C387" s="3"/>
    </row>
    <row r="388" spans="2:3">
      <c r="B388" s="3"/>
      <c r="C388" s="3"/>
    </row>
    <row r="389" spans="2:3">
      <c r="B389" s="3"/>
      <c r="C389" s="3"/>
    </row>
    <row r="390" spans="2:3">
      <c r="B390" s="3"/>
      <c r="C390" s="3"/>
    </row>
    <row r="391" spans="2:3">
      <c r="B391" s="3"/>
      <c r="C391" s="3"/>
    </row>
    <row r="392" spans="2:3">
      <c r="B392" s="3"/>
      <c r="C392" s="3"/>
    </row>
    <row r="393" spans="2:3">
      <c r="B393" s="3"/>
      <c r="C393" s="3"/>
    </row>
    <row r="394" spans="2:3">
      <c r="B394" s="3"/>
      <c r="C394" s="3"/>
    </row>
    <row r="395" spans="2:3">
      <c r="B395" s="3"/>
      <c r="C395" s="3"/>
    </row>
    <row r="396" spans="2:3">
      <c r="B396" s="3"/>
      <c r="C396" s="3"/>
    </row>
    <row r="397" spans="2:3">
      <c r="B397" s="3"/>
      <c r="C397" s="3"/>
    </row>
    <row r="398" spans="2:3">
      <c r="B398" s="3"/>
      <c r="C398" s="3"/>
    </row>
    <row r="399" spans="2:3">
      <c r="B399" s="3"/>
      <c r="C399" s="3"/>
    </row>
    <row r="400" spans="2:3">
      <c r="B400" s="3"/>
      <c r="C400" s="3"/>
    </row>
    <row r="401" spans="2:3">
      <c r="B401" s="3"/>
      <c r="C401" s="3"/>
    </row>
    <row r="402" spans="2:3">
      <c r="B402" s="3"/>
      <c r="C402" s="3"/>
    </row>
    <row r="403" spans="2:3">
      <c r="B403" s="3"/>
      <c r="C403" s="3"/>
    </row>
    <row r="404" spans="2:3">
      <c r="B404" s="3"/>
      <c r="C404" s="3"/>
    </row>
    <row r="405" spans="2:3">
      <c r="B405" s="3"/>
      <c r="C405" s="3"/>
    </row>
    <row r="406" spans="2:3">
      <c r="B406" s="3"/>
      <c r="C406" s="3"/>
    </row>
    <row r="407" spans="2:3">
      <c r="B407" s="3"/>
      <c r="C407" s="3"/>
    </row>
    <row r="408" spans="2:3">
      <c r="B408" s="3"/>
      <c r="C408" s="3"/>
    </row>
    <row r="409" spans="2:3">
      <c r="B409" s="3"/>
      <c r="C409" s="3"/>
    </row>
    <row r="410" spans="2:3">
      <c r="B410" s="3"/>
      <c r="C410" s="3"/>
    </row>
    <row r="411" spans="2:3">
      <c r="B411" s="3"/>
      <c r="C411" s="3"/>
    </row>
    <row r="412" spans="2:3">
      <c r="B412" s="3"/>
      <c r="C412" s="3"/>
    </row>
    <row r="413" spans="2:3">
      <c r="B413" s="3"/>
      <c r="C413" s="3"/>
    </row>
    <row r="414" spans="2:3">
      <c r="B414" s="3"/>
      <c r="C414" s="3"/>
    </row>
    <row r="415" spans="2:3">
      <c r="B415" s="3"/>
      <c r="C415" s="3"/>
    </row>
    <row r="416" spans="2:3">
      <c r="B416" s="3"/>
      <c r="C416" s="3"/>
    </row>
    <row r="417" spans="2:3">
      <c r="B417" s="3"/>
      <c r="C417" s="3"/>
    </row>
    <row r="418" spans="2:3">
      <c r="B418" s="3"/>
      <c r="C418" s="3"/>
    </row>
    <row r="419" spans="2:3">
      <c r="B419" s="3"/>
      <c r="C419" s="3"/>
    </row>
    <row r="420" spans="2:3">
      <c r="B420" s="3"/>
      <c r="C420" s="3"/>
    </row>
    <row r="421" spans="2:3">
      <c r="B421" s="3"/>
      <c r="C421" s="3"/>
    </row>
    <row r="422" spans="2:3">
      <c r="B422" s="3"/>
      <c r="C422" s="3"/>
    </row>
    <row r="423" spans="2:3">
      <c r="B423" s="3"/>
      <c r="C423" s="3"/>
    </row>
    <row r="424" spans="2:3">
      <c r="B424" s="3"/>
      <c r="C424" s="3"/>
    </row>
    <row r="425" spans="2:3">
      <c r="B425" s="3"/>
      <c r="C425" s="3"/>
    </row>
    <row r="426" spans="2:3">
      <c r="B426" s="3"/>
      <c r="C426" s="3"/>
    </row>
    <row r="427" spans="2:3">
      <c r="B427" s="3"/>
      <c r="C427" s="3"/>
    </row>
    <row r="428" spans="2:3">
      <c r="B428" s="3"/>
      <c r="C428" s="3"/>
    </row>
    <row r="429" spans="2:3">
      <c r="B429" s="3"/>
      <c r="C429" s="3"/>
    </row>
    <row r="430" spans="2:3">
      <c r="B430" s="3"/>
      <c r="C430" s="3"/>
    </row>
    <row r="431" spans="2:3">
      <c r="B431" s="3"/>
      <c r="C431" s="3"/>
    </row>
    <row r="432" spans="2:3">
      <c r="B432" s="3"/>
      <c r="C432" s="3"/>
    </row>
    <row r="433" spans="2:3">
      <c r="B433" s="3"/>
      <c r="C433" s="3"/>
    </row>
    <row r="434" spans="2:3">
      <c r="B434" s="3"/>
      <c r="C434" s="3"/>
    </row>
    <row r="435" spans="2:3">
      <c r="B435" s="3"/>
      <c r="C435" s="3"/>
    </row>
    <row r="436" spans="2:3">
      <c r="B436" s="3"/>
      <c r="C436" s="3"/>
    </row>
    <row r="437" spans="2:3">
      <c r="B437" s="3"/>
      <c r="C437" s="3"/>
    </row>
    <row r="438" spans="2:3">
      <c r="B438" s="3"/>
      <c r="C438" s="3"/>
    </row>
    <row r="439" spans="2:3">
      <c r="B439" s="3"/>
      <c r="C439" s="3"/>
    </row>
    <row r="440" spans="2:3">
      <c r="B440" s="3"/>
      <c r="C440" s="3"/>
    </row>
    <row r="441" spans="2:3">
      <c r="B441" s="3"/>
      <c r="C441" s="3"/>
    </row>
    <row r="442" spans="2:3">
      <c r="B442" s="3"/>
      <c r="C442" s="3"/>
    </row>
    <row r="443" spans="2:3">
      <c r="B443" s="3"/>
      <c r="C443" s="3"/>
    </row>
    <row r="444" spans="2:3">
      <c r="B444" s="3"/>
      <c r="C444" s="3"/>
    </row>
    <row r="445" spans="2:3">
      <c r="B445" s="3"/>
      <c r="C445" s="3"/>
    </row>
    <row r="446" spans="2:3">
      <c r="B446" s="3"/>
      <c r="C446" s="3"/>
    </row>
    <row r="447" spans="2:3">
      <c r="B447" s="3"/>
      <c r="C447" s="3"/>
    </row>
    <row r="448" spans="2:3">
      <c r="B448" s="3"/>
      <c r="C448" s="3"/>
    </row>
    <row r="449" spans="2:3">
      <c r="B449" s="3"/>
      <c r="C449" s="3"/>
    </row>
    <row r="450" spans="2:3">
      <c r="B450" s="3"/>
      <c r="C450" s="3"/>
    </row>
    <row r="451" spans="2:3">
      <c r="B451" s="3"/>
      <c r="C451" s="3"/>
    </row>
    <row r="452" spans="2:3">
      <c r="B452" s="3"/>
      <c r="C452" s="3"/>
    </row>
    <row r="453" spans="2:3">
      <c r="B453" s="3"/>
      <c r="C453" s="3"/>
    </row>
    <row r="454" spans="2:3">
      <c r="B454" s="3"/>
      <c r="C454" s="3"/>
    </row>
    <row r="455" spans="2:3">
      <c r="B455" s="3"/>
      <c r="C455" s="3"/>
    </row>
    <row r="456" spans="2:3">
      <c r="B456" s="3"/>
      <c r="C456" s="3"/>
    </row>
    <row r="457" spans="2:3">
      <c r="B457" s="3"/>
      <c r="C457" s="3"/>
    </row>
    <row r="458" spans="2:3">
      <c r="B458" s="3"/>
      <c r="C458" s="3"/>
    </row>
    <row r="459" spans="2:3">
      <c r="B459" s="3"/>
      <c r="C459" s="3"/>
    </row>
    <row r="460" spans="2:3">
      <c r="B460" s="3"/>
      <c r="C460" s="3"/>
    </row>
  </sheetData>
  <mergeCells count="1">
    <mergeCell ref="AE6:AF6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2DF1B-F870-4170-80DF-6CA795CC67CF}">
  <dimension ref="B2:Z456"/>
  <sheetViews>
    <sheetView showGridLines="0" zoomScaleNormal="100" workbookViewId="0">
      <selection activeCell="L17" sqref="L17"/>
    </sheetView>
  </sheetViews>
  <sheetFormatPr baseColWidth="10" defaultRowHeight="15" outlineLevelRow="1"/>
  <cols>
    <col min="1" max="1" width="3.28515625" customWidth="1"/>
    <col min="2" max="3" width="39.85546875" customWidth="1"/>
    <col min="4" max="12" width="11.42578125" style="46" customWidth="1"/>
    <col min="13" max="13" width="2.28515625" style="46" customWidth="1"/>
    <col min="14" max="15" width="11.5703125" style="46" customWidth="1"/>
  </cols>
  <sheetData>
    <row r="2" spans="2:26" s="3" customFormat="1" ht="15.75" thickBot="1">
      <c r="B2" s="1" t="s">
        <v>0</v>
      </c>
      <c r="C2" s="1"/>
      <c r="D2" s="40"/>
      <c r="E2" s="40"/>
      <c r="F2" s="40"/>
      <c r="G2" s="40"/>
      <c r="H2" s="40"/>
      <c r="I2" s="40"/>
      <c r="J2" s="40"/>
      <c r="K2" s="40"/>
      <c r="L2" s="40"/>
      <c r="M2" s="41"/>
      <c r="N2" s="40"/>
      <c r="O2" s="40"/>
    </row>
    <row r="3" spans="2:26" s="3" customFormat="1">
      <c r="B3" s="4" t="s">
        <v>211</v>
      </c>
      <c r="C3" s="4" t="s">
        <v>212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2:26" s="3" customFormat="1" ht="14.25"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2:26" s="3" customFormat="1" ht="14.25"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2:26" s="3" customFormat="1">
      <c r="B6" s="39" t="s">
        <v>285</v>
      </c>
      <c r="C6" s="39" t="s">
        <v>282</v>
      </c>
      <c r="D6" s="42">
        <v>2018</v>
      </c>
      <c r="E6" s="42">
        <v>2019</v>
      </c>
      <c r="F6" s="42">
        <v>2020</v>
      </c>
      <c r="G6" s="42">
        <v>2021</v>
      </c>
      <c r="H6" s="42">
        <v>2022</v>
      </c>
      <c r="I6" s="42">
        <v>2023</v>
      </c>
      <c r="J6" s="42">
        <v>2024</v>
      </c>
      <c r="K6" s="42">
        <v>2025</v>
      </c>
      <c r="L6" s="42">
        <v>2026</v>
      </c>
      <c r="M6" s="41"/>
      <c r="N6" s="63" t="s">
        <v>324</v>
      </c>
      <c r="O6" s="63"/>
    </row>
    <row r="7" spans="2:26" s="3" customFormat="1" ht="14.25">
      <c r="B7" s="38" t="s">
        <v>283</v>
      </c>
      <c r="C7" s="38" t="s">
        <v>284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2:26" s="3" customFormat="1" ht="14.25">
      <c r="B8" s="38" t="s">
        <v>317</v>
      </c>
      <c r="C8" s="38" t="s">
        <v>319</v>
      </c>
      <c r="D8" s="57" t="s">
        <v>321</v>
      </c>
      <c r="E8" s="57" t="s">
        <v>321</v>
      </c>
      <c r="F8" s="57" t="s">
        <v>321</v>
      </c>
      <c r="G8" s="57" t="s">
        <v>321</v>
      </c>
      <c r="H8" s="57" t="s">
        <v>321</v>
      </c>
      <c r="I8" s="57" t="s">
        <v>321</v>
      </c>
      <c r="J8" s="70" t="s">
        <v>321</v>
      </c>
      <c r="K8" s="57" t="s">
        <v>321</v>
      </c>
      <c r="L8" s="57" t="s">
        <v>321</v>
      </c>
      <c r="M8" s="41"/>
    </row>
    <row r="9" spans="2:26" s="3" customFormat="1" ht="14.45" customHeight="1">
      <c r="B9" s="38" t="s">
        <v>318</v>
      </c>
      <c r="C9" s="38" t="s">
        <v>320</v>
      </c>
      <c r="D9" s="57" t="s">
        <v>322</v>
      </c>
      <c r="E9" s="57" t="s">
        <v>322</v>
      </c>
      <c r="F9" s="57" t="s">
        <v>322</v>
      </c>
      <c r="G9" s="57" t="s">
        <v>322</v>
      </c>
      <c r="H9" s="57" t="s">
        <v>322</v>
      </c>
      <c r="I9" s="57" t="s">
        <v>322</v>
      </c>
      <c r="J9" s="57" t="s">
        <v>322</v>
      </c>
      <c r="K9" s="57" t="s">
        <v>322</v>
      </c>
      <c r="L9" s="57" t="s">
        <v>322</v>
      </c>
      <c r="M9" s="41"/>
      <c r="N9" s="60" t="s">
        <v>325</v>
      </c>
      <c r="O9" s="60"/>
    </row>
    <row r="10" spans="2:26" s="3" customFormat="1" ht="14.45" customHeight="1">
      <c r="B10" s="38" t="s">
        <v>313</v>
      </c>
      <c r="C10" s="38" t="s">
        <v>315</v>
      </c>
      <c r="D10" s="41" t="s">
        <v>323</v>
      </c>
      <c r="E10" s="41" t="s">
        <v>323</v>
      </c>
      <c r="F10" s="41" t="s">
        <v>323</v>
      </c>
      <c r="G10" s="57" t="s">
        <v>323</v>
      </c>
      <c r="H10" s="57" t="s">
        <v>323</v>
      </c>
      <c r="I10" s="57" t="s">
        <v>323</v>
      </c>
      <c r="J10" s="57" t="s">
        <v>323</v>
      </c>
      <c r="K10" s="57" t="s">
        <v>323</v>
      </c>
      <c r="L10" s="57" t="s">
        <v>323</v>
      </c>
      <c r="M10" s="41"/>
      <c r="N10" s="60" t="s">
        <v>326</v>
      </c>
      <c r="O10" s="60"/>
    </row>
    <row r="11" spans="2:26" s="3" customFormat="1" ht="14.45" customHeight="1">
      <c r="B11" s="38" t="s">
        <v>314</v>
      </c>
      <c r="C11" s="38" t="s">
        <v>316</v>
      </c>
      <c r="D11" s="57" t="s">
        <v>323</v>
      </c>
      <c r="E11" s="57" t="s">
        <v>323</v>
      </c>
      <c r="F11" s="57" t="s">
        <v>323</v>
      </c>
      <c r="G11" s="57" t="s">
        <v>323</v>
      </c>
      <c r="H11" s="57" t="s">
        <v>323</v>
      </c>
      <c r="I11" s="57" t="s">
        <v>323</v>
      </c>
      <c r="J11" s="57" t="s">
        <v>323</v>
      </c>
      <c r="K11" s="57" t="s">
        <v>323</v>
      </c>
      <c r="L11" s="57" t="s">
        <v>323</v>
      </c>
      <c r="M11" s="41"/>
      <c r="N11" s="60" t="s">
        <v>327</v>
      </c>
      <c r="O11" s="60"/>
    </row>
    <row r="12" spans="2:26" s="3" customFormat="1" ht="14.25">
      <c r="B12" s="38" t="s">
        <v>336</v>
      </c>
      <c r="C12" s="38" t="s">
        <v>337</v>
      </c>
      <c r="D12" s="41"/>
      <c r="E12" s="41"/>
      <c r="F12" s="41"/>
      <c r="G12" s="41"/>
      <c r="H12" s="57" t="s">
        <v>323</v>
      </c>
      <c r="I12" s="57" t="s">
        <v>323</v>
      </c>
      <c r="J12" s="57" t="s">
        <v>323</v>
      </c>
      <c r="K12" s="57" t="s">
        <v>323</v>
      </c>
      <c r="L12" s="57" t="s">
        <v>323</v>
      </c>
      <c r="M12" s="41"/>
      <c r="N12" s="41"/>
      <c r="O12" s="41"/>
    </row>
    <row r="13" spans="2:26" s="3" customFormat="1">
      <c r="B13" s="38"/>
      <c r="C13" s="38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R13"/>
      <c r="S13"/>
      <c r="T13"/>
      <c r="U13"/>
      <c r="V13"/>
      <c r="W13"/>
      <c r="X13"/>
      <c r="Y13"/>
      <c r="Z13"/>
    </row>
    <row r="14" spans="2:26" s="3" customFormat="1"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R14"/>
      <c r="S14"/>
      <c r="T14"/>
      <c r="U14"/>
      <c r="V14"/>
      <c r="W14"/>
      <c r="X14"/>
      <c r="Y14"/>
      <c r="Z14"/>
    </row>
    <row r="15" spans="2:26" s="3" customFormat="1"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R15"/>
      <c r="S15"/>
      <c r="T15"/>
      <c r="U15"/>
      <c r="V15"/>
      <c r="W15"/>
      <c r="X15"/>
      <c r="Y15"/>
      <c r="Z15"/>
    </row>
    <row r="16" spans="2:26" s="3" customFormat="1">
      <c r="B16" s="28" t="s">
        <v>213</v>
      </c>
      <c r="C16" s="28" t="s">
        <v>214</v>
      </c>
      <c r="D16" s="43">
        <v>2018</v>
      </c>
      <c r="E16" s="43">
        <v>2019</v>
      </c>
      <c r="F16" s="43">
        <v>2020</v>
      </c>
      <c r="G16" s="43">
        <v>2021</v>
      </c>
      <c r="H16" s="43">
        <v>2022</v>
      </c>
      <c r="I16" s="43">
        <v>2023</v>
      </c>
      <c r="J16" s="43">
        <v>2024</v>
      </c>
      <c r="K16" s="43">
        <v>2025</v>
      </c>
      <c r="L16" s="43" t="s">
        <v>369</v>
      </c>
      <c r="M16" s="41"/>
      <c r="N16" s="43" t="s">
        <v>220</v>
      </c>
      <c r="O16" s="43" t="s">
        <v>331</v>
      </c>
      <c r="R16"/>
      <c r="S16"/>
      <c r="T16"/>
      <c r="U16"/>
      <c r="V16"/>
      <c r="W16"/>
      <c r="X16"/>
      <c r="Y16"/>
      <c r="Z16"/>
    </row>
    <row r="17" spans="2:26">
      <c r="B17" s="3" t="s">
        <v>215</v>
      </c>
      <c r="C17" s="3" t="s">
        <v>222</v>
      </c>
      <c r="D17" s="44">
        <v>530.98013743433773</v>
      </c>
      <c r="E17" s="44">
        <f>+AVERAGE('Indicadores mes'!D17:D17)</f>
        <v>568.1644469042526</v>
      </c>
      <c r="F17" s="44">
        <f>+AVERAGE('Indicadores mes'!E17:H17)</f>
        <v>537.86151150394335</v>
      </c>
      <c r="G17" s="44">
        <f>+AVERAGE('Indicadores mes'!I17:L17)</f>
        <v>531.1415885946941</v>
      </c>
      <c r="H17" s="44">
        <f>+AVERAGE('Indicadores mes'!M17:P17)</f>
        <v>541.8698296271466</v>
      </c>
      <c r="I17" s="44">
        <f>+AVERAGE('Indicadores mes'!Q17:T17)</f>
        <v>581.93079528184205</v>
      </c>
      <c r="J17" s="44">
        <f>+AVERAGE('Indicadores mes'!U17:X17)</f>
        <v>553.1526441232304</v>
      </c>
      <c r="K17" s="44">
        <f>+AVERAGE('Indicadores mes'!Y17:AB17)</f>
        <v>550.86882260376763</v>
      </c>
      <c r="L17" s="44">
        <f>+AVERAGE('Indicadores mes'!Z17:AC17)</f>
        <v>550.58125049491923</v>
      </c>
      <c r="N17" s="45">
        <f>+L17/K17-1</f>
        <v>-5.2203373479942083E-4</v>
      </c>
      <c r="O17" s="45">
        <f>+L17/H17-1</f>
        <v>1.6076593291357133E-2</v>
      </c>
    </row>
    <row r="18" spans="2:26">
      <c r="B18" s="3" t="s">
        <v>216</v>
      </c>
      <c r="C18" s="3" t="s">
        <v>216</v>
      </c>
      <c r="D18" s="44">
        <v>140.54533602192006</v>
      </c>
      <c r="E18" s="44">
        <f>+AVERAGE('Indicadores mes'!D18:D18)</f>
        <v>128.38931209822474</v>
      </c>
      <c r="F18" s="44">
        <f>+AVERAGE('Indicadores mes'!E18:H18)</f>
        <v>111.22290140926808</v>
      </c>
      <c r="G18" s="44">
        <f>+AVERAGE('Indicadores mes'!I18:L18)</f>
        <v>140.53185520065639</v>
      </c>
      <c r="H18" s="44">
        <f>+AVERAGE('Indicadores mes'!M18:P18)</f>
        <v>143.10074581797318</v>
      </c>
      <c r="I18" s="44">
        <f>+AVERAGE('Indicadores mes'!Q18:T18)</f>
        <v>136.27547889441985</v>
      </c>
      <c r="J18" s="44">
        <f>+AVERAGE('Indicadores mes'!U18:X18)</f>
        <v>137.97330725798147</v>
      </c>
      <c r="K18" s="44">
        <f>+AVERAGE('Indicadores mes'!Y18:AB18)</f>
        <v>142.60988634541522</v>
      </c>
      <c r="L18" s="44">
        <f>+AVERAGE('Indicadores mes'!Z18:AC18)</f>
        <v>140.38841416057593</v>
      </c>
      <c r="N18" s="45">
        <f>+L18/K18-1</f>
        <v>-1.5577266357667985E-2</v>
      </c>
      <c r="O18" s="45">
        <f>+L18/H18-1</f>
        <v>-1.8954000846699848E-2</v>
      </c>
    </row>
    <row r="19" spans="2:26">
      <c r="B19" s="3" t="s">
        <v>217</v>
      </c>
      <c r="C19" s="3" t="s">
        <v>223</v>
      </c>
      <c r="D19" s="44">
        <v>51.627875514897916</v>
      </c>
      <c r="E19" s="44">
        <f>+AVERAGE('Indicadores mes'!D19:D19)</f>
        <v>69.657251250393372</v>
      </c>
      <c r="F19" s="44">
        <f>+AVERAGE('Indicadores mes'!E19:H19)</f>
        <v>45.433007745371562</v>
      </c>
      <c r="G19" s="44">
        <f>+AVERAGE('Indicadores mes'!I19:L19)</f>
        <v>51.548238330372008</v>
      </c>
      <c r="H19" s="44">
        <f>+AVERAGE('Indicadores mes'!M19:P19)</f>
        <v>63.081400297973865</v>
      </c>
      <c r="I19" s="44">
        <f>+AVERAGE('Indicadores mes'!Q19:T19)</f>
        <v>70.551103605654177</v>
      </c>
      <c r="J19" s="44">
        <f>+AVERAGE('Indicadores mes'!U19:X19)</f>
        <v>76.083866666270652</v>
      </c>
      <c r="K19" s="44">
        <f>+AVERAGE('Indicadores mes'!Y19:AB19)</f>
        <v>79.594384271592872</v>
      </c>
      <c r="L19" s="44">
        <f>+AVERAGE('Indicadores mes'!Z19:AC19)</f>
        <v>77.661194107839123</v>
      </c>
      <c r="N19" s="45">
        <f>+L19/K19-1</f>
        <v>-2.4288022094087647E-2</v>
      </c>
      <c r="O19" s="45">
        <f>+L19/H19-1</f>
        <v>0.23112666714745633</v>
      </c>
    </row>
    <row r="20" spans="2:26">
      <c r="B20" s="3" t="s">
        <v>218</v>
      </c>
      <c r="C20" s="3" t="s">
        <v>224</v>
      </c>
      <c r="D20" s="44">
        <v>21.840264168393134</v>
      </c>
      <c r="E20" s="44">
        <f>+AVERAGE('Indicadores mes'!D20:D20)</f>
        <v>17.886826904668641</v>
      </c>
      <c r="F20" s="44">
        <f>+AVERAGE('Indicadores mes'!E20:H20)</f>
        <v>19.795564923585513</v>
      </c>
      <c r="G20" s="44">
        <f>+AVERAGE('Indicadores mes'!I20:L20)</f>
        <v>21.832412400121328</v>
      </c>
      <c r="H20" s="44">
        <f>+AVERAGE('Indicadores mes'!M20:P20)</f>
        <v>25.166610506473372</v>
      </c>
      <c r="I20" s="44">
        <f>+AVERAGE('Indicadores mes'!Q20:T20)</f>
        <v>28.80376136249216</v>
      </c>
      <c r="J20" s="44">
        <f>+AVERAGE('Indicadores mes'!U20:X20)</f>
        <v>32.228719058227298</v>
      </c>
      <c r="K20" s="44">
        <f>+AVERAGE('Indicadores mes'!Y20:AB20)</f>
        <v>35.544818725360642</v>
      </c>
      <c r="L20" s="44">
        <f>+AVERAGE('Indicadores mes'!Z20:AC20)</f>
        <v>36.478671294053363</v>
      </c>
      <c r="N20" s="45">
        <f>+L20/K20-1</f>
        <v>2.6272537100503923E-2</v>
      </c>
      <c r="O20" s="45">
        <f>+L20/H20-1</f>
        <v>0.44948686215294242</v>
      </c>
    </row>
    <row r="21" spans="2:26">
      <c r="B21" s="12" t="s">
        <v>219</v>
      </c>
      <c r="C21" s="12" t="s">
        <v>219</v>
      </c>
      <c r="D21" s="47">
        <v>744.99361313954887</v>
      </c>
      <c r="E21" s="47">
        <f t="shared" ref="E21:I21" si="0">+SUM(E17:E20)</f>
        <v>784.0978371575394</v>
      </c>
      <c r="F21" s="47">
        <f t="shared" si="0"/>
        <v>714.31298558216849</v>
      </c>
      <c r="G21" s="47">
        <f t="shared" si="0"/>
        <v>745.05409452584388</v>
      </c>
      <c r="H21" s="47">
        <f t="shared" si="0"/>
        <v>773.21858624956701</v>
      </c>
      <c r="I21" s="47">
        <f t="shared" si="0"/>
        <v>817.56113914440823</v>
      </c>
      <c r="J21" s="47">
        <f>+SUM(J17:J20)</f>
        <v>799.43853710570977</v>
      </c>
      <c r="K21" s="47">
        <f t="shared" ref="K21:L21" si="1">+SUM(K17:K20)</f>
        <v>808.61791194613636</v>
      </c>
      <c r="L21" s="47">
        <f t="shared" si="1"/>
        <v>805.1095300573877</v>
      </c>
      <c r="N21" s="48">
        <f>+L21/K21-1</f>
        <v>-4.3387387750351003E-3</v>
      </c>
      <c r="O21" s="48">
        <f>+L21/H21-1</f>
        <v>4.1244409245909441E-2</v>
      </c>
    </row>
    <row r="22" spans="2:26">
      <c r="B22" s="3"/>
      <c r="C22" s="3"/>
      <c r="I22" s="77"/>
      <c r="J22" s="77"/>
      <c r="K22" s="77"/>
      <c r="L22" s="77"/>
      <c r="N22" s="48"/>
    </row>
    <row r="23" spans="2:26">
      <c r="B23" s="3"/>
      <c r="C23" s="3"/>
    </row>
    <row r="24" spans="2:26" s="3" customFormat="1">
      <c r="B24" s="28" t="s">
        <v>288</v>
      </c>
      <c r="C24" s="28" t="s">
        <v>289</v>
      </c>
      <c r="D24" s="43">
        <v>2018</v>
      </c>
      <c r="E24" s="43">
        <v>2019</v>
      </c>
      <c r="F24" s="43">
        <v>2020</v>
      </c>
      <c r="G24" s="43">
        <v>2021</v>
      </c>
      <c r="H24" s="43">
        <v>2022</v>
      </c>
      <c r="I24" s="43">
        <v>2023</v>
      </c>
      <c r="J24" s="43">
        <v>2024</v>
      </c>
      <c r="K24" s="43">
        <f>+K16</f>
        <v>2025</v>
      </c>
      <c r="L24" s="43">
        <v>2026</v>
      </c>
      <c r="M24" s="41"/>
      <c r="N24" s="43" t="s">
        <v>220</v>
      </c>
      <c r="O24" s="43" t="s">
        <v>331</v>
      </c>
      <c r="R24"/>
      <c r="S24"/>
      <c r="T24"/>
      <c r="U24"/>
      <c r="V24"/>
      <c r="W24"/>
      <c r="X24"/>
      <c r="Y24"/>
      <c r="Z24"/>
    </row>
    <row r="25" spans="2:26">
      <c r="B25" s="12" t="s">
        <v>290</v>
      </c>
      <c r="C25" s="12" t="s">
        <v>301</v>
      </c>
      <c r="D25" s="49">
        <v>10.953911679353107</v>
      </c>
      <c r="E25" s="49">
        <f>+'Indicadores mes'!D25</f>
        <v>12.840018713874391</v>
      </c>
      <c r="F25" s="49">
        <f>+'Indicadores mes'!H25</f>
        <v>11.427694631035937</v>
      </c>
      <c r="G25" s="49" t="str">
        <f>+'Indicadores mes'!L25</f>
        <v xml:space="preserve"> 12.98 </v>
      </c>
      <c r="H25" s="49">
        <f>+'Indicadores mes'!P25</f>
        <v>11.982209460775904</v>
      </c>
      <c r="I25" s="49">
        <f>+'Indicadores mes'!T25</f>
        <v>12.350250082191611</v>
      </c>
      <c r="J25" s="49">
        <f>+'Indicadores mes'!X25</f>
        <v>12.62157730036661</v>
      </c>
      <c r="K25" s="49">
        <f>+'Indicadores mes'!AB25</f>
        <v>12.474660086246004</v>
      </c>
      <c r="L25" s="49">
        <f>+'Indicadores mes'!AC25</f>
        <v>12.469954191456546</v>
      </c>
      <c r="N25" s="48">
        <f t="shared" ref="N25:N36" si="2">+L25/K25-1</f>
        <v>-3.7723631400954361E-4</v>
      </c>
      <c r="O25" s="48">
        <f t="shared" ref="O25:O36" si="3">+L25/H25-1</f>
        <v>4.0705742315495952E-2</v>
      </c>
    </row>
    <row r="26" spans="2:26">
      <c r="B26" s="7" t="s">
        <v>291</v>
      </c>
      <c r="C26" s="7" t="s">
        <v>302</v>
      </c>
      <c r="D26" s="50">
        <v>18.063436712578248</v>
      </c>
      <c r="E26" s="50">
        <f>+'Indicadores mes'!D26</f>
        <v>17.818616622898706</v>
      </c>
      <c r="F26" s="50">
        <f>+'Indicadores mes'!H26</f>
        <v>16.765138846024655</v>
      </c>
      <c r="G26" s="50" t="str">
        <f>+'Indicadores mes'!L26</f>
        <v xml:space="preserve"> 23.71 </v>
      </c>
      <c r="H26" s="50">
        <f>+'Indicadores mes'!P26</f>
        <v>21.986119131621869</v>
      </c>
      <c r="I26" s="50">
        <f>+'Indicadores mes'!T26</f>
        <v>20.683992621671912</v>
      </c>
      <c r="J26" s="50">
        <f>+'Indicadores mes'!X26</f>
        <v>24.231817321184124</v>
      </c>
      <c r="K26" s="50">
        <f>+'Indicadores mes'!AB26</f>
        <v>25.286778547895629</v>
      </c>
      <c r="L26" s="50">
        <f>+'Indicadores mes'!AC26</f>
        <v>25.318220215846441</v>
      </c>
      <c r="N26" s="45">
        <f t="shared" si="2"/>
        <v>1.243403460478687E-3</v>
      </c>
      <c r="O26" s="45">
        <f t="shared" si="3"/>
        <v>0.15155476345218766</v>
      </c>
    </row>
    <row r="27" spans="2:26">
      <c r="B27" s="31" t="s">
        <v>292</v>
      </c>
      <c r="C27" s="31" t="s">
        <v>303</v>
      </c>
      <c r="D27" s="50">
        <v>31.355750345917969</v>
      </c>
      <c r="E27" s="50">
        <f>+'Indicadores mes'!D27</f>
        <v>33.62740086540407</v>
      </c>
      <c r="F27" s="50">
        <f>+'Indicadores mes'!H27</f>
        <v>33.728200962060441</v>
      </c>
      <c r="G27" s="50" t="str">
        <f>+'Indicadores mes'!L27</f>
        <v xml:space="preserve"> 33.06 </v>
      </c>
      <c r="H27" s="50">
        <f>+'Indicadores mes'!P27</f>
        <v>36.41397216699108</v>
      </c>
      <c r="I27" s="50">
        <f>+'Indicadores mes'!T27</f>
        <v>34.834765372646039</v>
      </c>
      <c r="J27" s="50">
        <f>+'Indicadores mes'!X27</f>
        <v>34.760514361784885</v>
      </c>
      <c r="K27" s="50">
        <f>+'Indicadores mes'!AB27</f>
        <v>35.120782373593634</v>
      </c>
      <c r="L27" s="50">
        <f>+'Indicadores mes'!AC27</f>
        <v>34.591164032075966</v>
      </c>
      <c r="N27" s="45">
        <f t="shared" si="2"/>
        <v>-1.5079912966741715E-2</v>
      </c>
      <c r="O27" s="45">
        <f t="shared" si="3"/>
        <v>-5.0057931789366017E-2</v>
      </c>
    </row>
    <row r="28" spans="2:26">
      <c r="B28" s="12" t="s">
        <v>293</v>
      </c>
      <c r="C28" s="12" t="s">
        <v>304</v>
      </c>
      <c r="D28" s="49">
        <v>10.020257233773712</v>
      </c>
      <c r="E28" s="49">
        <f>+'Indicadores mes'!D28</f>
        <v>9.8678108870580541</v>
      </c>
      <c r="F28" s="49">
        <f>+'Indicadores mes'!H28</f>
        <v>9.3897798434269575</v>
      </c>
      <c r="G28" s="49" t="str">
        <f>+'Indicadores mes'!L28</f>
        <v xml:space="preserve"> 8.59 </v>
      </c>
      <c r="H28" s="49">
        <f>+'Indicadores mes'!P28</f>
        <v>9.2613797294637248</v>
      </c>
      <c r="I28" s="49">
        <f>+'Indicadores mes'!T28</f>
        <v>9.7569385492397025</v>
      </c>
      <c r="J28" s="49">
        <f>+'Indicadores mes'!X28</f>
        <v>10.449091207221512</v>
      </c>
      <c r="K28" s="49">
        <f>+'Indicadores mes'!AB28</f>
        <v>11.538148123465866</v>
      </c>
      <c r="L28" s="49">
        <f>+'Indicadores mes'!AC28</f>
        <v>12.40053001384897</v>
      </c>
      <c r="N28" s="48">
        <f t="shared" si="2"/>
        <v>7.4741794017119778E-2</v>
      </c>
      <c r="O28" s="48">
        <f t="shared" si="3"/>
        <v>0.33895060736992533</v>
      </c>
    </row>
    <row r="29" spans="2:26">
      <c r="B29" s="7" t="s">
        <v>294</v>
      </c>
      <c r="C29" s="7" t="s">
        <v>305</v>
      </c>
      <c r="D29" s="50">
        <v>15.647575839647295</v>
      </c>
      <c r="E29" s="50">
        <f>+'Indicadores mes'!D29</f>
        <v>13.100157131766354</v>
      </c>
      <c r="F29" s="50">
        <f>+'Indicadores mes'!H29</f>
        <v>12.464600055835707</v>
      </c>
      <c r="G29" s="50" t="str">
        <f>+'Indicadores mes'!L29</f>
        <v xml:space="preserve"> 21.24 </v>
      </c>
      <c r="H29" s="50">
        <f>+'Indicadores mes'!P29</f>
        <v>16.742385505768411</v>
      </c>
      <c r="I29" s="50">
        <f>+'Indicadores mes'!T29</f>
        <v>15.664582614954384</v>
      </c>
      <c r="J29" s="50">
        <f>+'Indicadores mes'!X29</f>
        <v>18.655478071335931</v>
      </c>
      <c r="K29" s="50">
        <f>+'Indicadores mes'!AB29</f>
        <v>19.054975689005193</v>
      </c>
      <c r="L29" s="50">
        <f>+'Indicadores mes'!AC29</f>
        <v>19.360782135916942</v>
      </c>
      <c r="N29" s="45">
        <f t="shared" si="2"/>
        <v>1.6048640098145217E-2</v>
      </c>
      <c r="O29" s="45">
        <f t="shared" si="3"/>
        <v>0.15639328274016817</v>
      </c>
    </row>
    <row r="30" spans="2:26">
      <c r="B30" s="7" t="s">
        <v>295</v>
      </c>
      <c r="C30" s="7" t="s">
        <v>306</v>
      </c>
      <c r="D30" s="50">
        <v>26.401857176442746</v>
      </c>
      <c r="E30" s="50">
        <f>+'Indicadores mes'!D30</f>
        <v>26.803618738770489</v>
      </c>
      <c r="F30" s="50">
        <f>+'Indicadores mes'!H30</f>
        <v>20.501212595218831</v>
      </c>
      <c r="G30" s="50" t="str">
        <f>+'Indicadores mes'!L30</f>
        <v xml:space="preserve"> 27.79 </v>
      </c>
      <c r="H30" s="50">
        <f>+'Indicadores mes'!P30</f>
        <v>33.564458618863014</v>
      </c>
      <c r="I30" s="50">
        <f>+'Indicadores mes'!T30</f>
        <v>29.307228390322329</v>
      </c>
      <c r="J30" s="50">
        <f>+'Indicadores mes'!X30</f>
        <v>27.665299745257016</v>
      </c>
      <c r="K30" s="50">
        <f>+'Indicadores mes'!AB30</f>
        <v>27.904082408977274</v>
      </c>
      <c r="L30" s="50">
        <f>+'Indicadores mes'!AC30</f>
        <v>34.027921424397142</v>
      </c>
      <c r="N30" s="45">
        <f t="shared" si="2"/>
        <v>0.21946032575684016</v>
      </c>
      <c r="O30" s="45">
        <f t="shared" si="3"/>
        <v>1.3808141844232402E-2</v>
      </c>
    </row>
    <row r="31" spans="2:26">
      <c r="B31" s="12" t="s">
        <v>296</v>
      </c>
      <c r="C31" s="12" t="s">
        <v>307</v>
      </c>
      <c r="D31" s="49">
        <v>5.673005331117813</v>
      </c>
      <c r="E31" s="49">
        <f>+'Indicadores mes'!D31</f>
        <v>6.0949264362273317</v>
      </c>
      <c r="F31" s="49">
        <f>+'Indicadores mes'!H31</f>
        <v>5.982276391267618</v>
      </c>
      <c r="G31" s="49" t="str">
        <f>+'Indicadores mes'!L31</f>
        <v xml:space="preserve"> 5.92 </v>
      </c>
      <c r="H31" s="49">
        <f>+'Indicadores mes'!P31</f>
        <v>6.1103377757780679</v>
      </c>
      <c r="I31" s="49">
        <f>+'Indicadores mes'!T31</f>
        <v>6.5876101932006108</v>
      </c>
      <c r="J31" s="49">
        <f>+'Indicadores mes'!X31</f>
        <v>6.4354176063068582</v>
      </c>
      <c r="K31" s="49">
        <f>+'Indicadores mes'!AB31</f>
        <v>6.4065792449100272</v>
      </c>
      <c r="L31" s="49">
        <f>+'Indicadores mes'!AC31</f>
        <v>6.4192129778152793</v>
      </c>
      <c r="N31" s="48">
        <f t="shared" si="2"/>
        <v>1.9719935432453983E-3</v>
      </c>
      <c r="O31" s="48">
        <f t="shared" si="3"/>
        <v>5.0549611718949672E-2</v>
      </c>
    </row>
    <row r="32" spans="2:26">
      <c r="B32" s="7" t="s">
        <v>297</v>
      </c>
      <c r="C32" s="7" t="s">
        <v>308</v>
      </c>
      <c r="D32" s="50">
        <v>43.395300056797822</v>
      </c>
      <c r="E32" s="50">
        <f>+'Indicadores mes'!D32</f>
        <v>46.545780648121429</v>
      </c>
      <c r="F32" s="50">
        <f>+'Indicadores mes'!H32</f>
        <v>46.863139174558185</v>
      </c>
      <c r="G32" s="50" t="str">
        <f>+'Indicadores mes'!L32</f>
        <v xml:space="preserve"> 45.98 </v>
      </c>
      <c r="H32" s="50">
        <f>+'Indicadores mes'!P32</f>
        <v>54.563422128733997</v>
      </c>
      <c r="I32" s="50">
        <f>+'Indicadores mes'!T32</f>
        <v>51.057407311112271</v>
      </c>
      <c r="J32" s="50">
        <f>+'Indicadores mes'!X32</f>
        <v>51.247117487251479</v>
      </c>
      <c r="K32" s="50">
        <f>+'Indicadores mes'!AB32</f>
        <v>51.466987585658373</v>
      </c>
      <c r="L32" s="50">
        <f>+'Indicadores mes'!AC32</f>
        <v>52.481616525486764</v>
      </c>
      <c r="N32" s="45">
        <f t="shared" si="2"/>
        <v>1.9714169945145965E-2</v>
      </c>
      <c r="O32" s="45">
        <f t="shared" si="3"/>
        <v>-3.815386795819975E-2</v>
      </c>
    </row>
    <row r="33" spans="2:17">
      <c r="B33" s="7" t="s">
        <v>298</v>
      </c>
      <c r="C33" s="7" t="s">
        <v>309</v>
      </c>
      <c r="D33" s="50">
        <v>18.120770465454921</v>
      </c>
      <c r="E33" s="50">
        <f>+'Indicadores mes'!D33</f>
        <v>16.892166862857867</v>
      </c>
      <c r="F33" s="50">
        <f>+'Indicadores mes'!H33</f>
        <v>15.812203440094901</v>
      </c>
      <c r="G33" s="50" t="str">
        <f>+'Indicadores mes'!L33</f>
        <v xml:space="preserve"> 17.67 </v>
      </c>
      <c r="H33" s="50">
        <f>+'Indicadores mes'!P33</f>
        <v>19.251557111236938</v>
      </c>
      <c r="I33" s="50">
        <f>+'Indicadores mes'!T33</f>
        <v>18.77177473870314</v>
      </c>
      <c r="J33" s="50">
        <f>+'Indicadores mes'!X33</f>
        <v>15.819687309859528</v>
      </c>
      <c r="K33" s="50">
        <f>+'Indicadores mes'!AB33</f>
        <v>18.619039280919864</v>
      </c>
      <c r="L33" s="50">
        <f>+'Indicadores mes'!AC33</f>
        <v>20.210434454923199</v>
      </c>
      <c r="N33" s="45">
        <f t="shared" si="2"/>
        <v>8.5471390332912733E-2</v>
      </c>
      <c r="O33" s="45">
        <f t="shared" si="3"/>
        <v>4.9807781165221998E-2</v>
      </c>
    </row>
    <row r="34" spans="2:17">
      <c r="B34" s="12" t="s">
        <v>299</v>
      </c>
      <c r="C34" s="12" t="s">
        <v>310</v>
      </c>
      <c r="D34" s="49">
        <v>3.6764749039577374</v>
      </c>
      <c r="E34" s="49">
        <f>+'Indicadores mes'!D34</f>
        <v>3.9436980981793668</v>
      </c>
      <c r="F34" s="49">
        <f>+'Indicadores mes'!H34</f>
        <v>3.9114865435669572</v>
      </c>
      <c r="G34" s="49" t="str">
        <f>+'Indicadores mes'!L34</f>
        <v xml:space="preserve"> 3.85 </v>
      </c>
      <c r="H34" s="49">
        <f>+'Indicadores mes'!P34</f>
        <v>4.0054962072646729</v>
      </c>
      <c r="I34" s="49">
        <f>+'Indicadores mes'!T34</f>
        <v>4.2926957596099458</v>
      </c>
      <c r="J34" s="49">
        <f>+'Indicadores mes'!X34</f>
        <v>4.1991764223385761</v>
      </c>
      <c r="K34" s="49">
        <f>+'Indicadores mes'!AB34</f>
        <v>4.1615653314788261</v>
      </c>
      <c r="L34" s="49">
        <f>+'Indicadores mes'!AC34</f>
        <v>4.1794602512384724</v>
      </c>
      <c r="N34" s="48">
        <f t="shared" si="2"/>
        <v>4.3000453757835455E-3</v>
      </c>
      <c r="O34" s="48">
        <f t="shared" si="3"/>
        <v>4.3431334089965024E-2</v>
      </c>
    </row>
    <row r="35" spans="2:17">
      <c r="B35" s="7" t="s">
        <v>300</v>
      </c>
      <c r="C35" s="7" t="s">
        <v>311</v>
      </c>
      <c r="D35" s="50">
        <v>23.089618123247458</v>
      </c>
      <c r="E35" s="50">
        <f>+'Indicadores mes'!D35</f>
        <v>21.9585091541785</v>
      </c>
      <c r="F35" s="50">
        <f>+'Indicadores mes'!H35</f>
        <v>18.540494245139712</v>
      </c>
      <c r="G35" s="50" t="str">
        <f>+'Indicadores mes'!L35</f>
        <v xml:space="preserve"> 24.90 </v>
      </c>
      <c r="H35" s="50">
        <f>+'Indicadores mes'!P35</f>
        <v>30.874905458326399</v>
      </c>
      <c r="I35" s="50">
        <f>+'Indicadores mes'!T35</f>
        <v>28.343063517010371</v>
      </c>
      <c r="J35" s="50">
        <f>+'Indicadores mes'!X35</f>
        <v>25.418356599207932</v>
      </c>
      <c r="K35" s="50">
        <f>+'Indicadores mes'!AB35</f>
        <v>26.990248206399972</v>
      </c>
      <c r="L35" s="50">
        <f>+'Indicadores mes'!AC35</f>
        <v>31.559555881420408</v>
      </c>
      <c r="N35" s="45">
        <f t="shared" si="2"/>
        <v>0.16929476305953184</v>
      </c>
      <c r="O35" s="45">
        <f t="shared" si="3"/>
        <v>2.2174980390405441E-2</v>
      </c>
    </row>
    <row r="36" spans="2:17">
      <c r="B36" s="7" t="s">
        <v>298</v>
      </c>
      <c r="C36" s="7" t="s">
        <v>312</v>
      </c>
      <c r="D36" s="50">
        <v>18.120770465454921</v>
      </c>
      <c r="E36" s="50">
        <f>+'Indicadores mes'!D36</f>
        <v>16.892166862857867</v>
      </c>
      <c r="F36" s="50">
        <f>+'Indicadores mes'!H36</f>
        <v>15.812203440094901</v>
      </c>
      <c r="G36" s="50" t="str">
        <f>+'Indicadores mes'!L36</f>
        <v xml:space="preserve"> 17.67 </v>
      </c>
      <c r="H36" s="50">
        <f>+'Indicadores mes'!P36</f>
        <v>19.251557111236938</v>
      </c>
      <c r="I36" s="50">
        <f>+'Indicadores mes'!T36</f>
        <v>18.77177473870314</v>
      </c>
      <c r="J36" s="50">
        <f>+'Indicadores mes'!X36</f>
        <v>15.819687309859528</v>
      </c>
      <c r="K36" s="50">
        <f>+'Indicadores mes'!AB36</f>
        <v>18.619039280919864</v>
      </c>
      <c r="L36" s="50">
        <f>+'Indicadores mes'!AC36</f>
        <v>20.210434454923199</v>
      </c>
      <c r="N36" s="45">
        <f t="shared" si="2"/>
        <v>8.5471390332912733E-2</v>
      </c>
      <c r="O36" s="45">
        <f t="shared" si="3"/>
        <v>4.9807781165221998E-2</v>
      </c>
    </row>
    <row r="37" spans="2:17">
      <c r="B37" s="3"/>
      <c r="C37" s="3"/>
      <c r="D37" s="51"/>
      <c r="E37" s="51"/>
      <c r="F37" s="51"/>
      <c r="G37" s="51"/>
      <c r="H37" s="51"/>
      <c r="I37" s="51"/>
      <c r="J37" s="51"/>
      <c r="K37" s="51"/>
      <c r="L37" s="51"/>
    </row>
    <row r="38" spans="2:17">
      <c r="B38" s="3"/>
      <c r="C38" s="3"/>
    </row>
    <row r="39" spans="2:17">
      <c r="B39" s="28" t="s">
        <v>225</v>
      </c>
      <c r="C39" s="28" t="s">
        <v>231</v>
      </c>
      <c r="D39" s="43">
        <v>2018</v>
      </c>
      <c r="E39" s="43">
        <v>2019</v>
      </c>
      <c r="F39" s="43">
        <v>2020</v>
      </c>
      <c r="G39" s="43">
        <v>2021</v>
      </c>
      <c r="H39" s="43">
        <v>2022</v>
      </c>
      <c r="I39" s="43">
        <v>2023</v>
      </c>
      <c r="J39" s="43">
        <v>2024</v>
      </c>
      <c r="K39" s="43">
        <f>+K16</f>
        <v>2025</v>
      </c>
      <c r="L39" s="43" t="s">
        <v>369</v>
      </c>
      <c r="M39" s="41"/>
      <c r="N39" s="43" t="s">
        <v>220</v>
      </c>
      <c r="O39" s="43" t="s">
        <v>331</v>
      </c>
    </row>
    <row r="40" spans="2:17">
      <c r="B40" s="3" t="s">
        <v>215</v>
      </c>
      <c r="C40" s="3" t="s">
        <v>222</v>
      </c>
      <c r="D40" s="44">
        <v>23</v>
      </c>
      <c r="E40" s="44">
        <f>+'Indicadores mes'!D40</f>
        <v>25</v>
      </c>
      <c r="F40" s="44">
        <f>+'Indicadores mes'!H40</f>
        <v>26</v>
      </c>
      <c r="G40" s="44">
        <f>+'Indicadores mes'!L40</f>
        <v>28</v>
      </c>
      <c r="H40" s="44">
        <f>+'Indicadores mes'!P40</f>
        <v>29</v>
      </c>
      <c r="I40" s="44">
        <f>+'Indicadores mes'!T40</f>
        <v>29</v>
      </c>
      <c r="J40" s="44">
        <f>+'Indicadores mes'!X40</f>
        <v>35</v>
      </c>
      <c r="K40" s="44">
        <f>+'Indicadores mes'!AB40</f>
        <v>39</v>
      </c>
      <c r="L40" s="44">
        <f>+'Indicadores mes'!AC40</f>
        <v>40</v>
      </c>
      <c r="N40" s="45">
        <f>+L40/K40-1</f>
        <v>2.564102564102555E-2</v>
      </c>
      <c r="O40" s="45">
        <f>+L40/H40-1</f>
        <v>0.3793103448275863</v>
      </c>
    </row>
    <row r="41" spans="2:17">
      <c r="B41" s="3" t="s">
        <v>216</v>
      </c>
      <c r="C41" s="3" t="s">
        <v>216</v>
      </c>
      <c r="D41" s="44">
        <v>626</v>
      </c>
      <c r="E41" s="44">
        <f>+'Indicadores mes'!D41</f>
        <v>670</v>
      </c>
      <c r="F41" s="44">
        <f>+'Indicadores mes'!H41</f>
        <v>701</v>
      </c>
      <c r="G41" s="44">
        <f>+'Indicadores mes'!L41</f>
        <v>742</v>
      </c>
      <c r="H41" s="44">
        <f>+'Indicadores mes'!P41</f>
        <v>790</v>
      </c>
      <c r="I41" s="44">
        <f>+'Indicadores mes'!T41</f>
        <v>852</v>
      </c>
      <c r="J41" s="44">
        <f>+'Indicadores mes'!X41</f>
        <v>916</v>
      </c>
      <c r="K41" s="44">
        <f>+'Indicadores mes'!AB41</f>
        <v>985</v>
      </c>
      <c r="L41" s="44">
        <f>+'Indicadores mes'!AC41</f>
        <v>1002</v>
      </c>
      <c r="N41" s="45">
        <f>+L41/K41-1</f>
        <v>1.7258883248731038E-2</v>
      </c>
      <c r="O41" s="45">
        <f>+L41/H41-1</f>
        <v>0.26835443037974693</v>
      </c>
    </row>
    <row r="42" spans="2:17">
      <c r="B42" s="3" t="s">
        <v>217</v>
      </c>
      <c r="C42" s="3" t="s">
        <v>223</v>
      </c>
      <c r="D42" s="44">
        <v>275</v>
      </c>
      <c r="E42" s="44">
        <f>+'Indicadores mes'!D42</f>
        <v>279</v>
      </c>
      <c r="F42" s="44">
        <f>+'Indicadores mes'!H42</f>
        <v>284</v>
      </c>
      <c r="G42" s="44">
        <f>+'Indicadores mes'!L42</f>
        <v>287</v>
      </c>
      <c r="H42" s="44">
        <f>+'Indicadores mes'!P42</f>
        <v>291</v>
      </c>
      <c r="I42" s="44">
        <f>+'Indicadores mes'!T42</f>
        <v>294</v>
      </c>
      <c r="J42" s="44">
        <f>+'Indicadores mes'!X42</f>
        <v>294</v>
      </c>
      <c r="K42" s="44">
        <f>+'Indicadores mes'!AB42</f>
        <v>294</v>
      </c>
      <c r="L42" s="44">
        <f>+'Indicadores mes'!AC42</f>
        <v>295</v>
      </c>
      <c r="N42" s="45">
        <f>+L42/K42-1</f>
        <v>3.4013605442175798E-3</v>
      </c>
      <c r="O42" s="45">
        <f>+L42/H42-1</f>
        <v>1.3745704467353903E-2</v>
      </c>
    </row>
    <row r="43" spans="2:17">
      <c r="B43" s="3" t="s">
        <v>218</v>
      </c>
      <c r="C43" s="3" t="s">
        <v>224</v>
      </c>
      <c r="D43" s="44">
        <v>760292</v>
      </c>
      <c r="E43" s="44">
        <f>+'Indicadores mes'!D43</f>
        <v>951708</v>
      </c>
      <c r="F43" s="44">
        <f>+'Indicadores mes'!H43</f>
        <v>1045056</v>
      </c>
      <c r="G43" s="44">
        <f>+'Indicadores mes'!L43</f>
        <v>1299065</v>
      </c>
      <c r="H43" s="44">
        <f>+'Indicadores mes'!P43</f>
        <v>1559269</v>
      </c>
      <c r="I43" s="44">
        <f>+'Indicadores mes'!T43</f>
        <v>1781421</v>
      </c>
      <c r="J43" s="44">
        <f>+'Indicadores mes'!X43</f>
        <v>1965002</v>
      </c>
      <c r="K43" s="44">
        <f>+'Indicadores mes'!AB43</f>
        <v>2081630</v>
      </c>
      <c r="L43" s="44">
        <f>+'Indicadores mes'!AC43</f>
        <v>2107235</v>
      </c>
      <c r="N43" s="45">
        <f>+L43/K43-1</f>
        <v>1.2300456853523434E-2</v>
      </c>
      <c r="O43" s="45">
        <f>+L43/H43-1</f>
        <v>0.35142493052834367</v>
      </c>
    </row>
    <row r="44" spans="2:17">
      <c r="B44" s="12" t="s">
        <v>219</v>
      </c>
      <c r="C44" s="12" t="s">
        <v>219</v>
      </c>
      <c r="D44" s="47">
        <f t="shared" ref="D44:I44" si="4">+SUM(D40:D43)</f>
        <v>761216</v>
      </c>
      <c r="E44" s="47">
        <f t="shared" si="4"/>
        <v>952682</v>
      </c>
      <c r="F44" s="47">
        <f t="shared" si="4"/>
        <v>1046067</v>
      </c>
      <c r="G44" s="47">
        <f t="shared" si="4"/>
        <v>1300122</v>
      </c>
      <c r="H44" s="47">
        <f t="shared" si="4"/>
        <v>1560379</v>
      </c>
      <c r="I44" s="47">
        <f t="shared" si="4"/>
        <v>1782596</v>
      </c>
      <c r="J44" s="47">
        <f>+SUM(J40:J43)</f>
        <v>1966247</v>
      </c>
      <c r="K44" s="47">
        <f t="shared" ref="K44:L44" si="5">+SUM(K40:K43)</f>
        <v>2082948</v>
      </c>
      <c r="L44" s="47">
        <f t="shared" si="5"/>
        <v>2108572</v>
      </c>
      <c r="N44" s="48">
        <f>+L44/K44-1</f>
        <v>1.2301795340066146E-2</v>
      </c>
      <c r="O44" s="48">
        <f>+L44/H44-1</f>
        <v>0.35132041638601907</v>
      </c>
      <c r="Q44" s="58"/>
    </row>
    <row r="45" spans="2:17" ht="8.1" customHeight="1">
      <c r="B45" s="3"/>
      <c r="C45" s="3"/>
    </row>
    <row r="46" spans="2:17">
      <c r="B46" s="12" t="s">
        <v>226</v>
      </c>
      <c r="C46" s="12" t="s">
        <v>230</v>
      </c>
      <c r="D46" s="52">
        <v>184393</v>
      </c>
      <c r="E46" s="52">
        <f>+E44-D44</f>
        <v>191466</v>
      </c>
      <c r="F46" s="52">
        <f>+F44-E44</f>
        <v>93385</v>
      </c>
      <c r="G46" s="52">
        <f>+G44-F44</f>
        <v>254055</v>
      </c>
      <c r="H46" s="52">
        <f>+SUM('Indicadores mes'!M46:P46)</f>
        <v>260257</v>
      </c>
      <c r="I46" s="52">
        <f>+SUM('Indicadores mes'!Q46:T46)</f>
        <v>222217</v>
      </c>
      <c r="J46" s="52">
        <f>+SUM('Indicadores mes'!U46:X46)</f>
        <v>183651</v>
      </c>
      <c r="K46" s="52">
        <f>+SUM('Indicadores mes'!Y46:AB46)</f>
        <v>116701</v>
      </c>
      <c r="L46" s="52">
        <f>+SUM('Indicadores mes'!Z46:AC46)</f>
        <v>109705</v>
      </c>
      <c r="N46" s="45">
        <f>+L46/K46-1</f>
        <v>-5.9948072424400811E-2</v>
      </c>
      <c r="O46" s="45">
        <f>+L46/H46-1</f>
        <v>-0.57847435419604465</v>
      </c>
    </row>
    <row r="47" spans="2:17">
      <c r="B47" s="3"/>
      <c r="C47" s="3"/>
    </row>
    <row r="48" spans="2:17">
      <c r="B48" s="3"/>
      <c r="C48" s="3"/>
    </row>
    <row r="49" spans="2:17">
      <c r="B49" s="28" t="s">
        <v>236</v>
      </c>
      <c r="C49" s="28" t="s">
        <v>235</v>
      </c>
      <c r="D49" s="43">
        <v>2018</v>
      </c>
      <c r="E49" s="43">
        <v>2019</v>
      </c>
      <c r="F49" s="43">
        <v>2020</v>
      </c>
      <c r="G49" s="43">
        <v>2021</v>
      </c>
      <c r="H49" s="43">
        <v>2022</v>
      </c>
      <c r="I49" s="43">
        <v>2023</v>
      </c>
      <c r="J49" s="43">
        <v>2024</v>
      </c>
      <c r="K49" s="43">
        <f>+K16</f>
        <v>2025</v>
      </c>
      <c r="L49" s="43" t="s">
        <v>369</v>
      </c>
      <c r="M49" s="41"/>
      <c r="N49" s="43" t="s">
        <v>220</v>
      </c>
      <c r="O49" s="43" t="s">
        <v>331</v>
      </c>
    </row>
    <row r="50" spans="2:17">
      <c r="B50" s="3" t="s">
        <v>227</v>
      </c>
      <c r="C50" s="3" t="s">
        <v>232</v>
      </c>
      <c r="D50" s="44">
        <v>9103.693280999998</v>
      </c>
      <c r="E50" s="44">
        <f>+'Indicadores mes'!D50</f>
        <v>10555.733971</v>
      </c>
      <c r="F50" s="44">
        <f>+'Indicadores mes'!H50</f>
        <v>11527.519901</v>
      </c>
      <c r="G50" s="44">
        <f>+'Indicadores mes'!L50</f>
        <v>13777.376270999999</v>
      </c>
      <c r="H50" s="44">
        <f>+'Indicadores mes'!P50</f>
        <v>15320.070530999999</v>
      </c>
      <c r="I50" s="44">
        <f>+'Indicadores mes'!T50</f>
        <v>16503.943221000001</v>
      </c>
      <c r="J50" s="44">
        <f>+'Indicadores mes'!X50</f>
        <v>17478.997421</v>
      </c>
      <c r="K50" s="44">
        <f>+'Indicadores mes'!AB50</f>
        <v>18339.788933000003</v>
      </c>
      <c r="L50" s="44">
        <f>+'Indicadores mes'!AC50</f>
        <v>18468.268314000001</v>
      </c>
      <c r="N50" s="45">
        <f>+L50/K50-1</f>
        <v>7.0054994345554178E-3</v>
      </c>
      <c r="O50" s="45">
        <f>+L50/H50-1</f>
        <v>0.20549499276975625</v>
      </c>
      <c r="P50" s="58"/>
    </row>
    <row r="51" spans="2:17">
      <c r="B51" s="3" t="s">
        <v>228</v>
      </c>
      <c r="C51" s="3" t="s">
        <v>233</v>
      </c>
      <c r="D51" s="44">
        <v>587.80290139999988</v>
      </c>
      <c r="E51" s="44">
        <f>+'Indicadores mes'!D51</f>
        <v>609.86091339999996</v>
      </c>
      <c r="F51" s="44">
        <f>+'Indicadores mes'!H51</f>
        <v>616.73445340000001</v>
      </c>
      <c r="G51" s="44">
        <f>+'Indicadores mes'!L51</f>
        <v>629.47872340000004</v>
      </c>
      <c r="H51" s="44">
        <f>+'Indicadores mes'!P51</f>
        <v>641.21372339999994</v>
      </c>
      <c r="I51" s="44">
        <f>+'Indicadores mes'!T51</f>
        <v>664.57165239999995</v>
      </c>
      <c r="J51" s="44">
        <f>+'Indicadores mes'!X51</f>
        <v>676.86423439999999</v>
      </c>
      <c r="K51" s="44">
        <f>+'Indicadores mes'!AB51</f>
        <v>697.13972739999986</v>
      </c>
      <c r="L51" s="44">
        <f>+'Indicadores mes'!AC51</f>
        <v>703.70375739999974</v>
      </c>
      <c r="N51" s="45">
        <f>+L51/K51-1</f>
        <v>9.4156590737994872E-3</v>
      </c>
      <c r="O51" s="45">
        <f>+L51/H51-1</f>
        <v>9.7455858662303552E-2</v>
      </c>
      <c r="P51" s="58"/>
    </row>
    <row r="52" spans="2:17">
      <c r="B52" s="12" t="s">
        <v>219</v>
      </c>
      <c r="C52" s="12" t="s">
        <v>219</v>
      </c>
      <c r="D52" s="47">
        <v>9691.4961823999984</v>
      </c>
      <c r="E52" s="47">
        <f t="shared" ref="E52:J52" si="6">+SUM(E50:E51)</f>
        <v>11165.5948844</v>
      </c>
      <c r="F52" s="47">
        <f t="shared" si="6"/>
        <v>12144.2543544</v>
      </c>
      <c r="G52" s="47">
        <f t="shared" si="6"/>
        <v>14406.854994399999</v>
      </c>
      <c r="H52" s="47">
        <f t="shared" si="6"/>
        <v>15961.2842544</v>
      </c>
      <c r="I52" s="47">
        <f t="shared" si="6"/>
        <v>17168.514873400003</v>
      </c>
      <c r="J52" s="47">
        <f t="shared" si="6"/>
        <v>18155.8616554</v>
      </c>
      <c r="K52" s="47">
        <f t="shared" ref="K52:L52" si="7">+SUM(K50:K51)</f>
        <v>19036.928660400004</v>
      </c>
      <c r="L52" s="47">
        <f t="shared" si="7"/>
        <v>19171.9720714</v>
      </c>
      <c r="N52" s="48">
        <f>+L52/K52-1</f>
        <v>7.0937604173990643E-3</v>
      </c>
      <c r="O52" s="48">
        <f>+L52/H52-1</f>
        <v>0.20115472952089797</v>
      </c>
    </row>
    <row r="53" spans="2:17" ht="8.1" customHeight="1">
      <c r="B53" s="3"/>
      <c r="C53" s="3"/>
    </row>
    <row r="54" spans="2:17">
      <c r="B54" s="12" t="s">
        <v>229</v>
      </c>
      <c r="C54" s="12" t="s">
        <v>234</v>
      </c>
      <c r="D54" s="52">
        <v>1344.7218009999997</v>
      </c>
      <c r="E54" s="52">
        <f>+E52-D52</f>
        <v>1474.0987020000011</v>
      </c>
      <c r="F54" s="52">
        <f>+F52-E52</f>
        <v>978.65947000000051</v>
      </c>
      <c r="G54" s="52">
        <f>+G52-F52</f>
        <v>2262.6006399999987</v>
      </c>
      <c r="H54" s="52">
        <f>+SUM('Indicadores mes'!M54:P54)</f>
        <v>1554.4292600000008</v>
      </c>
      <c r="I54" s="52">
        <f>+SUM('Indicadores mes'!Q54:T54)</f>
        <v>1207.2306190000036</v>
      </c>
      <c r="J54" s="52">
        <f>+SUM('Indicadores mes'!U54:X54)</f>
        <v>987.34678199999689</v>
      </c>
      <c r="K54" s="52">
        <f>+SUM('Indicadores mes'!Y54:AB54)</f>
        <v>881.06700500000443</v>
      </c>
      <c r="L54" s="52">
        <f>+SUM('Indicadores mes'!Z54:AC54)</f>
        <v>797.47390599999926</v>
      </c>
      <c r="N54" s="45">
        <f>+L54/K54-1</f>
        <v>-9.4877118908799352E-2</v>
      </c>
      <c r="O54" s="45">
        <f>+L54/H54-1</f>
        <v>-0.48696674302180931</v>
      </c>
    </row>
    <row r="55" spans="2:17">
      <c r="B55" s="3"/>
      <c r="C55" s="3"/>
    </row>
    <row r="56" spans="2:17">
      <c r="B56" s="3"/>
      <c r="C56" s="3"/>
    </row>
    <row r="57" spans="2:17">
      <c r="B57" s="28" t="s">
        <v>237</v>
      </c>
      <c r="C57" s="28" t="s">
        <v>246</v>
      </c>
      <c r="D57" s="43">
        <v>2018</v>
      </c>
      <c r="E57" s="43">
        <v>2019</v>
      </c>
      <c r="F57" s="43">
        <v>2020</v>
      </c>
      <c r="G57" s="43">
        <v>2021</v>
      </c>
      <c r="H57" s="43">
        <v>2022</v>
      </c>
      <c r="I57" s="43">
        <v>2023</v>
      </c>
      <c r="J57" s="43">
        <v>2024</v>
      </c>
      <c r="K57" s="43">
        <f>+K16</f>
        <v>2025</v>
      </c>
      <c r="L57" s="43" t="s">
        <v>369</v>
      </c>
      <c r="M57" s="41"/>
      <c r="N57" s="43" t="s">
        <v>220</v>
      </c>
      <c r="O57" s="43" t="s">
        <v>331</v>
      </c>
    </row>
    <row r="58" spans="2:17">
      <c r="B58" s="12" t="s">
        <v>238</v>
      </c>
      <c r="C58" s="12" t="s">
        <v>243</v>
      </c>
      <c r="D58" s="47">
        <f t="shared" ref="D58:E58" si="8">+SUM(D59:D61)</f>
        <v>674.39731658000005</v>
      </c>
      <c r="E58" s="47">
        <f t="shared" si="8"/>
        <v>717.86113796999996</v>
      </c>
      <c r="F58" s="47">
        <f t="shared" ref="F58:J58" si="9">+SUM(F59:F61)</f>
        <v>572.16548154999998</v>
      </c>
      <c r="G58" s="47">
        <f t="shared" si="9"/>
        <v>743.99562025000012</v>
      </c>
      <c r="H58" s="47">
        <f t="shared" si="9"/>
        <v>817.5212468499999</v>
      </c>
      <c r="I58" s="47">
        <f t="shared" si="9"/>
        <v>871.4</v>
      </c>
      <c r="J58" s="47">
        <f t="shared" si="9"/>
        <v>897.19900000000007</v>
      </c>
      <c r="K58" s="47">
        <f t="shared" ref="K58:L58" si="10">+SUM(K59:K61)</f>
        <v>919.07733108999992</v>
      </c>
      <c r="L58" s="47">
        <f t="shared" si="10"/>
        <v>903.40795254999989</v>
      </c>
      <c r="N58" s="48">
        <f t="shared" ref="N58:N71" si="11">+L58/K58-1</f>
        <v>-1.7049031686394156E-2</v>
      </c>
      <c r="O58" s="48">
        <f t="shared" ref="O58:O71" si="12">+L58/H58-1</f>
        <v>0.10505746001211702</v>
      </c>
      <c r="Q58" s="58"/>
    </row>
    <row r="59" spans="2:17">
      <c r="B59" s="7" t="s">
        <v>286</v>
      </c>
      <c r="C59" s="7" t="s">
        <v>287</v>
      </c>
      <c r="D59" s="44">
        <v>279.84250380000003</v>
      </c>
      <c r="E59" s="44">
        <v>291.66085810999999</v>
      </c>
      <c r="F59" s="44">
        <f>+SUM('Indicadores mes'!E59:H59)</f>
        <v>261.09378857000002</v>
      </c>
      <c r="G59" s="44">
        <f>+SUM('Indicadores mes'!I59:L59)</f>
        <v>266.17468082000005</v>
      </c>
      <c r="H59" s="44">
        <f>+SUM('Indicadores mes'!M59:P59)</f>
        <v>324.31016939999932</v>
      </c>
      <c r="I59" s="44">
        <f>+SUM('Indicadores mes'!Q59:T59)</f>
        <v>371.34388857999994</v>
      </c>
      <c r="J59" s="44">
        <f>+SUM('Indicadores mes'!U59:X59)</f>
        <v>399.34079788000003</v>
      </c>
      <c r="K59" s="44">
        <f>+SUM('Indicadores mes'!Y59:AB59)</f>
        <v>410.83416723999989</v>
      </c>
      <c r="L59" s="44">
        <f>+SUM('Indicadores mes'!Z59:AC59)</f>
        <v>406.22892811999975</v>
      </c>
      <c r="N59" s="45">
        <f t="shared" si="11"/>
        <v>-1.1209484232867717E-2</v>
      </c>
      <c r="O59" s="45">
        <f t="shared" si="12"/>
        <v>0.25259386368166292</v>
      </c>
      <c r="Q59" s="58"/>
    </row>
    <row r="60" spans="2:17">
      <c r="B60" s="7" t="s">
        <v>239</v>
      </c>
      <c r="C60" s="7" t="s">
        <v>263</v>
      </c>
      <c r="D60" s="44">
        <v>117.00688427000001</v>
      </c>
      <c r="E60" s="44">
        <v>118.15689501999999</v>
      </c>
      <c r="F60" s="44">
        <f>+SUM('Indicadores mes'!E60:H60)</f>
        <v>59.960934980000005</v>
      </c>
      <c r="G60" s="44">
        <f>+SUM('Indicadores mes'!I60:L60)</f>
        <v>148.56529906</v>
      </c>
      <c r="H60" s="44">
        <f>+SUM('Indicadores mes'!M60:P60)</f>
        <v>123.69342319000127</v>
      </c>
      <c r="I60" s="44">
        <f>+SUM('Indicadores mes'!Q60:T60)</f>
        <v>111.37203570999999</v>
      </c>
      <c r="J60" s="44">
        <f>+SUM('Indicadores mes'!U60:X60)</f>
        <v>111.163</v>
      </c>
      <c r="K60" s="44">
        <f>+SUM('Indicadores mes'!Y60:AB60)</f>
        <v>101.71899999999999</v>
      </c>
      <c r="L60" s="44">
        <f>+SUM('Indicadores mes'!Z60:AC60)</f>
        <v>97.078999999999994</v>
      </c>
      <c r="N60" s="45">
        <f t="shared" si="11"/>
        <v>-4.5615863309706128E-2</v>
      </c>
      <c r="O60" s="45">
        <f t="shared" si="12"/>
        <v>-0.21516441621249149</v>
      </c>
      <c r="Q60" s="58"/>
    </row>
    <row r="61" spans="2:17">
      <c r="B61" s="12" t="s">
        <v>240</v>
      </c>
      <c r="C61" s="12" t="s">
        <v>242</v>
      </c>
      <c r="D61" s="47">
        <f t="shared" ref="D61:I61" si="13">+SUM(D62:D66,D71)</f>
        <v>277.54792850999996</v>
      </c>
      <c r="E61" s="47">
        <f t="shared" si="13"/>
        <v>308.04338483999999</v>
      </c>
      <c r="F61" s="47">
        <f t="shared" si="13"/>
        <v>251.11075799999998</v>
      </c>
      <c r="G61" s="47">
        <f t="shared" si="13"/>
        <v>329.25564037000004</v>
      </c>
      <c r="H61" s="47">
        <f t="shared" si="13"/>
        <v>369.51765425999935</v>
      </c>
      <c r="I61" s="47">
        <f t="shared" si="13"/>
        <v>388.68407571000006</v>
      </c>
      <c r="J61" s="47">
        <f>+SUM(J62:J66,J71)</f>
        <v>386.69520211999998</v>
      </c>
      <c r="K61" s="47">
        <f t="shared" ref="K61:L61" si="14">+SUM(K62:K66,K71)</f>
        <v>406.52416385000004</v>
      </c>
      <c r="L61" s="47">
        <f t="shared" si="14"/>
        <v>400.10002443000013</v>
      </c>
      <c r="M61" s="47"/>
      <c r="N61" s="48">
        <f t="shared" si="11"/>
        <v>-1.5802601644044678E-2</v>
      </c>
      <c r="O61" s="48">
        <f t="shared" si="12"/>
        <v>8.2762947365114137E-2</v>
      </c>
      <c r="Q61" s="65"/>
    </row>
    <row r="62" spans="2:17">
      <c r="B62" s="7" t="s">
        <v>215</v>
      </c>
      <c r="C62" s="7" t="s">
        <v>222</v>
      </c>
      <c r="D62" s="44">
        <v>81.917622739999985</v>
      </c>
      <c r="E62" s="44">
        <v>89.39083998000001</v>
      </c>
      <c r="F62" s="44">
        <f>+SUM('Indicadores mes'!E62:H62)</f>
        <v>87.238460360000005</v>
      </c>
      <c r="G62" s="44">
        <f>+SUM('Indicadores mes'!I62:L62)</f>
        <v>92.104262440957356</v>
      </c>
      <c r="H62" s="44">
        <f>+SUM('Indicadores mes'!M62:P62)</f>
        <v>101.66133575379968</v>
      </c>
      <c r="I62" s="44">
        <f>+SUM('Indicadores mes'!Q62:T62)</f>
        <v>114.27608974920598</v>
      </c>
      <c r="J62" s="44">
        <f>+SUM('Indicadores mes'!U62:X62)</f>
        <v>111.29586556</v>
      </c>
      <c r="K62" s="44">
        <f>+SUM('Indicadores mes'!Y62:AB62)</f>
        <v>110.36453137999997</v>
      </c>
      <c r="L62" s="44">
        <f>+SUM('Indicadores mes'!Z62:AC62)</f>
        <v>110.47154539999998</v>
      </c>
      <c r="N62" s="45">
        <f t="shared" si="11"/>
        <v>9.6964141161937079E-4</v>
      </c>
      <c r="O62" s="45">
        <f t="shared" si="12"/>
        <v>8.6662343956768417E-2</v>
      </c>
      <c r="Q62" s="58"/>
    </row>
    <row r="63" spans="2:17">
      <c r="B63" s="7" t="s">
        <v>216</v>
      </c>
      <c r="C63" s="7" t="s">
        <v>216</v>
      </c>
      <c r="D63" s="44">
        <v>38.778590690000009</v>
      </c>
      <c r="E63" s="44">
        <v>43.129294469999991</v>
      </c>
      <c r="F63" s="44">
        <f>+SUM('Indicadores mes'!E63:H63)</f>
        <v>39.160643809999996</v>
      </c>
      <c r="G63" s="44">
        <f>+SUM('Indicadores mes'!I63:L63)</f>
        <v>51.888130799999999</v>
      </c>
      <c r="H63" s="44">
        <f>+SUM('Indicadores mes'!M63:P63)</f>
        <v>57.569011916318402</v>
      </c>
      <c r="I63" s="44">
        <f>+SUM('Indicadores mes'!Q63:T63)</f>
        <v>54.237485641198433</v>
      </c>
      <c r="J63" s="44">
        <f>+SUM('Indicadores mes'!U63:X63)</f>
        <v>57.078764433146873</v>
      </c>
      <c r="K63" s="44">
        <f>+SUM('Indicadores mes'!Y63:AB63)</f>
        <v>59.276181984495629</v>
      </c>
      <c r="L63" s="44">
        <f>+SUM('Indicadores mes'!Z63:AC63)</f>
        <v>58.049887334495637</v>
      </c>
      <c r="N63" s="45">
        <f t="shared" si="11"/>
        <v>-2.0687814379150571E-2</v>
      </c>
      <c r="O63" s="45">
        <f t="shared" si="12"/>
        <v>8.3530253893575601E-3</v>
      </c>
      <c r="Q63" s="58"/>
    </row>
    <row r="64" spans="2:17">
      <c r="B64" s="7" t="s">
        <v>217</v>
      </c>
      <c r="C64" s="7" t="s">
        <v>223</v>
      </c>
      <c r="D64" s="44">
        <v>25.6306887</v>
      </c>
      <c r="E64" s="44">
        <v>28.402560870000009</v>
      </c>
      <c r="F64" s="44">
        <f>+SUM('Indicadores mes'!E64:H64)</f>
        <v>20.65794528</v>
      </c>
      <c r="G64" s="44">
        <f>+SUM('Indicadores mes'!I64:L64)</f>
        <v>23.132096820000001</v>
      </c>
      <c r="H64" s="44">
        <f>+SUM('Indicadores mes'!M64:P64)</f>
        <v>29.771827842456005</v>
      </c>
      <c r="I64" s="44">
        <f>+SUM('Indicadores mes'!Q64:T64)</f>
        <v>34.196435560201664</v>
      </c>
      <c r="J64" s="44">
        <f>+SUM('Indicadores mes'!U64:X64)</f>
        <v>37.44056928151123</v>
      </c>
      <c r="K64" s="44">
        <f>+SUM('Indicadores mes'!Y64:AB64)</f>
        <v>39.168653531331486</v>
      </c>
      <c r="L64" s="44">
        <f>+SUM('Indicadores mes'!Z64:AC64)</f>
        <v>37.828347230000006</v>
      </c>
      <c r="N64" s="45">
        <f t="shared" si="11"/>
        <v>-3.4218850547398927E-2</v>
      </c>
      <c r="O64" s="45">
        <f t="shared" si="12"/>
        <v>0.2706088262426074</v>
      </c>
      <c r="Q64" s="58"/>
    </row>
    <row r="65" spans="2:18">
      <c r="B65" s="7" t="s">
        <v>218</v>
      </c>
      <c r="C65" s="7" t="s">
        <v>224</v>
      </c>
      <c r="D65" s="44">
        <v>24.30117345</v>
      </c>
      <c r="E65" s="44">
        <v>32.106251470000004</v>
      </c>
      <c r="F65" s="44">
        <f>+SUM('Indicadores mes'!E65:H65)</f>
        <v>38.217714540000003</v>
      </c>
      <c r="G65" s="44">
        <f>+SUM('Indicadores mes'!I65:L65)</f>
        <v>44.071542480000005</v>
      </c>
      <c r="H65" s="44">
        <f>+SUM('Indicadores mes'!M65:P65)</f>
        <v>56.52071478742554</v>
      </c>
      <c r="I65" s="44">
        <f>+SUM('Indicadores mes'!Q65:T65)</f>
        <v>66.204815171470841</v>
      </c>
      <c r="J65" s="44">
        <f>+SUM('Indicadores mes'!U65:X65)</f>
        <v>75.796445591667265</v>
      </c>
      <c r="K65" s="44">
        <f>+SUM('Indicadores mes'!Y65:AB65)</f>
        <v>83.291671860492627</v>
      </c>
      <c r="L65" s="44">
        <f>+SUM('Indicadores mes'!Z65:AC65)</f>
        <v>84.120469870062209</v>
      </c>
      <c r="N65" s="45">
        <f t="shared" si="11"/>
        <v>9.9505507700428097E-3</v>
      </c>
      <c r="O65" s="45">
        <f t="shared" si="12"/>
        <v>0.48831220883244963</v>
      </c>
      <c r="Q65" s="58"/>
    </row>
    <row r="66" spans="2:18">
      <c r="B66" s="7" t="s">
        <v>264</v>
      </c>
      <c r="C66" s="7" t="s">
        <v>265</v>
      </c>
      <c r="D66" s="44">
        <f>+SUM(D67:D70)</f>
        <v>80.762839939999992</v>
      </c>
      <c r="E66" s="44">
        <f t="shared" ref="E66" si="15">+SUM(E67:E70)</f>
        <v>83.194832579999996</v>
      </c>
      <c r="F66" s="44">
        <f>+SUM('Indicadores mes'!E66:H66)</f>
        <v>44.794175490000001</v>
      </c>
      <c r="G66" s="44">
        <f>+SUM('Indicadores mes'!I66:L66)</f>
        <v>80.851930639042649</v>
      </c>
      <c r="H66" s="44">
        <f>+SUM('Indicadores mes'!M66:P66)</f>
        <v>85.952096369999737</v>
      </c>
      <c r="I66" s="44">
        <f>+SUM('Indicadores mes'!Q66:T66)</f>
        <v>86.702981977924765</v>
      </c>
      <c r="J66" s="44">
        <f>+SUM('Indicadores mes'!U66:X66)</f>
        <v>71.440770700389436</v>
      </c>
      <c r="K66" s="44">
        <f>+SUM('Indicadores mes'!Y66:AB66)</f>
        <v>72.891427654544941</v>
      </c>
      <c r="L66" s="44">
        <f>+SUM('Indicadores mes'!Z66:AC66)</f>
        <v>71.140947037258442</v>
      </c>
      <c r="N66" s="45">
        <f t="shared" si="11"/>
        <v>-2.401490372204762E-2</v>
      </c>
      <c r="O66" s="45">
        <f t="shared" si="12"/>
        <v>-0.17231865141466052</v>
      </c>
      <c r="Q66" s="58"/>
    </row>
    <row r="67" spans="2:18" hidden="1" outlineLevel="1">
      <c r="B67" s="66" t="s">
        <v>346</v>
      </c>
      <c r="C67" s="66" t="s">
        <v>347</v>
      </c>
      <c r="D67" s="55">
        <v>64.95728274999999</v>
      </c>
      <c r="E67" s="55">
        <v>63.700036220000001</v>
      </c>
      <c r="F67" s="55">
        <f>+SUM('Indicadores mes'!E67:H67)</f>
        <v>30.458222979999995</v>
      </c>
      <c r="G67" s="55">
        <f>+SUM('Indicadores mes'!I67:L67)</f>
        <v>56.996126199999985</v>
      </c>
      <c r="H67" s="55">
        <f>+SUM('Indicadores mes'!M67:P67)</f>
        <v>58.415875089999965</v>
      </c>
      <c r="I67" s="55">
        <f>+SUM('Indicadores mes'!Q67:T67)</f>
        <v>41.025627255697728</v>
      </c>
      <c r="J67" s="55">
        <f>+SUM('Indicadores mes'!U67:X67)</f>
        <v>29.726131620389623</v>
      </c>
      <c r="K67" s="55">
        <f>+SUM('Indicadores mes'!Y67:AB67)</f>
        <v>31.296084564544401</v>
      </c>
      <c r="L67" s="55">
        <f>+SUM('Indicadores mes'!Z67:AC67)</f>
        <v>29.30310722725838</v>
      </c>
      <c r="N67" s="45">
        <f t="shared" si="11"/>
        <v>-6.368136350014475E-2</v>
      </c>
      <c r="O67" s="45">
        <f t="shared" si="12"/>
        <v>-0.49837082501782659</v>
      </c>
      <c r="Q67" s="58"/>
    </row>
    <row r="68" spans="2:18" hidden="1" outlineLevel="1">
      <c r="B68" s="66" t="s">
        <v>348</v>
      </c>
      <c r="C68" s="66" t="s">
        <v>349</v>
      </c>
      <c r="D68" s="55">
        <v>0</v>
      </c>
      <c r="E68" s="55">
        <v>0</v>
      </c>
      <c r="F68" s="55">
        <f>+SUM('Indicadores mes'!E68:H68)</f>
        <v>1.1464815500000003</v>
      </c>
      <c r="G68" s="55">
        <f>+SUM('Indicadores mes'!I68:L68)</f>
        <v>4.2998334299999996</v>
      </c>
      <c r="H68" s="55">
        <f>+SUM('Indicadores mes'!M68:P68)</f>
        <v>2.3229778899999993</v>
      </c>
      <c r="I68" s="55">
        <f>+SUM('Indicadores mes'!Q68:T68)</f>
        <v>16.22196997</v>
      </c>
      <c r="J68" s="55">
        <f>+SUM('Indicadores mes'!U68:X68)</f>
        <v>4.6221633399999975</v>
      </c>
      <c r="K68" s="55">
        <f>+SUM('Indicadores mes'!Y68:AB68)</f>
        <v>0</v>
      </c>
      <c r="L68" s="55">
        <f>+SUM('Indicadores mes'!Z68:AC68)</f>
        <v>0.14622163999999976</v>
      </c>
      <c r="N68" s="96" t="e">
        <f t="shared" si="11"/>
        <v>#DIV/0!</v>
      </c>
      <c r="O68" s="96">
        <f t="shared" si="12"/>
        <v>-0.93705422654711545</v>
      </c>
      <c r="Q68" s="58"/>
    </row>
    <row r="69" spans="2:18" hidden="1" outlineLevel="1">
      <c r="B69" s="66" t="s">
        <v>345</v>
      </c>
      <c r="C69" s="66" t="s">
        <v>350</v>
      </c>
      <c r="D69" s="55">
        <v>11.648225309999999</v>
      </c>
      <c r="E69" s="55">
        <v>12.726839049999999</v>
      </c>
      <c r="F69" s="55">
        <f>+SUM('Indicadores mes'!E69:H69)</f>
        <v>5.6266036799999988</v>
      </c>
      <c r="G69" s="55">
        <f>+SUM('Indicadores mes'!I69:L69)</f>
        <v>14.213763700000001</v>
      </c>
      <c r="H69" s="55">
        <f>+SUM('Indicadores mes'!M69:P69)</f>
        <v>16.630683669999794</v>
      </c>
      <c r="I69" s="55">
        <f>+SUM('Indicadores mes'!Q69:T69)</f>
        <v>13.010582419999986</v>
      </c>
      <c r="J69" s="55">
        <f>+SUM('Indicadores mes'!U69:X69)</f>
        <v>10.684019959999876</v>
      </c>
      <c r="K69" s="55">
        <f>+SUM('Indicadores mes'!Y69:AB69)</f>
        <v>8.3719329200005248</v>
      </c>
      <c r="L69" s="55">
        <f>+SUM('Indicadores mes'!Z69:AC69)</f>
        <v>7.8007795099999999</v>
      </c>
      <c r="N69" s="45">
        <f t="shared" si="11"/>
        <v>-6.8222406397457025E-2</v>
      </c>
      <c r="O69" s="45">
        <f t="shared" si="12"/>
        <v>-0.53094053949977527</v>
      </c>
      <c r="Q69" s="58"/>
    </row>
    <row r="70" spans="2:18" hidden="1" outlineLevel="1">
      <c r="B70" s="66" t="s">
        <v>365</v>
      </c>
      <c r="C70" s="66" t="s">
        <v>366</v>
      </c>
      <c r="D70" s="55">
        <v>4.1573318800000001</v>
      </c>
      <c r="E70" s="55">
        <v>6.7679573100000008</v>
      </c>
      <c r="F70" s="55">
        <f>+SUM('Indicadores mes'!E70:H70)</f>
        <v>7.61779545</v>
      </c>
      <c r="G70" s="55">
        <f>+SUM('Indicadores mes'!I70:L70)</f>
        <v>8.3690199300000003</v>
      </c>
      <c r="H70" s="55">
        <f>+SUM('Indicadores mes'!M70:P70)</f>
        <v>9.9896614500000034</v>
      </c>
      <c r="I70" s="55">
        <f>+SUM('Indicadores mes'!Q70:T70)</f>
        <v>12.15783148</v>
      </c>
      <c r="J70" s="55">
        <f>+SUM('Indicadores mes'!U70:X70)</f>
        <v>26.408455779999937</v>
      </c>
      <c r="K70" s="55">
        <f>+SUM('Indicadores mes'!Y70:AB70)</f>
        <v>33.223410170000022</v>
      </c>
      <c r="L70" s="55">
        <f>+SUM('Indicadores mes'!Z70:AC70)</f>
        <v>33.890838660000057</v>
      </c>
      <c r="N70" s="45">
        <f t="shared" si="11"/>
        <v>2.0089102430632E-2</v>
      </c>
      <c r="O70" s="45">
        <f t="shared" si="12"/>
        <v>2.3925913134924151</v>
      </c>
      <c r="Q70" s="58"/>
    </row>
    <row r="71" spans="2:18" collapsed="1">
      <c r="B71" s="7" t="s">
        <v>241</v>
      </c>
      <c r="C71" s="7" t="s">
        <v>244</v>
      </c>
      <c r="D71" s="44">
        <v>26.157012989999995</v>
      </c>
      <c r="E71" s="44">
        <v>31.819605469999999</v>
      </c>
      <c r="F71" s="44">
        <f>+SUM('Indicadores mes'!E71:H71)</f>
        <v>21.04181852</v>
      </c>
      <c r="G71" s="44">
        <f>+SUM('Indicadores mes'!I71:L71)</f>
        <v>37.207677189999998</v>
      </c>
      <c r="H71" s="44">
        <f>+SUM('Indicadores mes'!M71:P71)</f>
        <v>38.042667590000001</v>
      </c>
      <c r="I71" s="44">
        <f>+SUM('Indicadores mes'!Q71:T71)</f>
        <v>33.066267609998349</v>
      </c>
      <c r="J71" s="44">
        <f>+SUM('Indicadores mes'!U71:X71)</f>
        <v>33.642786553285212</v>
      </c>
      <c r="K71" s="44">
        <f>+SUM('Indicadores mes'!Y71:AB71)</f>
        <v>41.531697439135371</v>
      </c>
      <c r="L71" s="44">
        <f>+SUM('Indicadores mes'!Z71:AC71)</f>
        <v>38.488827558183843</v>
      </c>
      <c r="N71" s="45">
        <f t="shared" si="11"/>
        <v>-7.3266205538814022E-2</v>
      </c>
      <c r="O71" s="45">
        <f t="shared" si="12"/>
        <v>1.1727883359607505E-2</v>
      </c>
      <c r="Q71" s="58"/>
    </row>
    <row r="72" spans="2:18">
      <c r="B72" s="3"/>
      <c r="C72" s="3"/>
      <c r="D72" s="54"/>
      <c r="E72" s="54"/>
      <c r="F72" s="54"/>
      <c r="G72" s="54"/>
      <c r="H72" s="54"/>
      <c r="I72" s="54"/>
      <c r="J72" s="54"/>
      <c r="K72" s="54"/>
      <c r="L72" s="54"/>
      <c r="M72" s="54"/>
      <c r="Q72" s="58"/>
    </row>
    <row r="73" spans="2:18">
      <c r="B73" s="3"/>
      <c r="C73" s="3"/>
    </row>
    <row r="74" spans="2:18">
      <c r="B74" s="28" t="s">
        <v>245</v>
      </c>
      <c r="C74" s="28"/>
      <c r="D74" s="43">
        <v>2018</v>
      </c>
      <c r="E74" s="43">
        <v>2019</v>
      </c>
      <c r="F74" s="43">
        <v>2020</v>
      </c>
      <c r="G74" s="43">
        <v>2021</v>
      </c>
      <c r="H74" s="43">
        <v>2022</v>
      </c>
      <c r="I74" s="43">
        <v>2023</v>
      </c>
      <c r="J74" s="43">
        <v>2024</v>
      </c>
      <c r="K74" s="43">
        <f>+K16</f>
        <v>2025</v>
      </c>
      <c r="L74" s="43" t="s">
        <v>369</v>
      </c>
      <c r="M74" s="41"/>
      <c r="N74" s="43" t="s">
        <v>220</v>
      </c>
      <c r="O74" s="43" t="s">
        <v>331</v>
      </c>
    </row>
    <row r="75" spans="2:18">
      <c r="B75" s="3" t="s">
        <v>247</v>
      </c>
      <c r="C75" s="3" t="s">
        <v>247</v>
      </c>
      <c r="D75" s="44">
        <v>159.05927198000009</v>
      </c>
      <c r="E75" s="44">
        <v>170.91785811999998</v>
      </c>
      <c r="F75" s="44">
        <v>155.81630312000004</v>
      </c>
      <c r="G75" s="44">
        <f>+'Indicadores mes'!L76</f>
        <v>201.57400000000001</v>
      </c>
      <c r="H75" s="44">
        <f>+'Indicadores mes'!P76</f>
        <v>217.98500000000001</v>
      </c>
      <c r="I75" s="44">
        <f>+'Indicadores mes'!T76</f>
        <v>232.26500000000001</v>
      </c>
      <c r="J75" s="44">
        <f>+'Indicadores mes'!X76</f>
        <v>248.541</v>
      </c>
      <c r="K75" s="44">
        <f>+'Indicadores mes'!AB76</f>
        <v>253.947</v>
      </c>
      <c r="L75" s="44">
        <f>+'Indicadores mes'!AC76</f>
        <v>252.06799999999998</v>
      </c>
      <c r="N75" s="45">
        <f t="shared" ref="N75:N82" si="16">+L75/K75-1</f>
        <v>-7.3991817190202092E-3</v>
      </c>
      <c r="O75" s="45">
        <f t="shared" ref="O75:O82" si="17">+L75/H75-1</f>
        <v>0.15635479505470551</v>
      </c>
      <c r="R75" s="58"/>
    </row>
    <row r="76" spans="2:18">
      <c r="B76" s="3" t="s">
        <v>248</v>
      </c>
      <c r="C76" s="3" t="s">
        <v>256</v>
      </c>
      <c r="D76" s="44">
        <v>476.16207951070339</v>
      </c>
      <c r="E76" s="44">
        <f>+'Indicadores mes'!D77</f>
        <v>548.86548917858045</v>
      </c>
      <c r="F76" s="44">
        <f>+'Indicadores mes'!H77</f>
        <v>597.30060822436803</v>
      </c>
      <c r="G76" s="44">
        <f>+'Indicadores mes'!L77</f>
        <v>761.7207387285805</v>
      </c>
      <c r="H76" s="44">
        <f>+'Indicadores mes'!P77</f>
        <v>791.72073873070337</v>
      </c>
      <c r="I76" s="44">
        <f>+'Indicadores mes'!T77</f>
        <v>886.7207387285805</v>
      </c>
      <c r="J76" s="44">
        <f>+'Indicadores mes'!X77</f>
        <v>941.7207387285805</v>
      </c>
      <c r="K76" s="44">
        <f>+'Indicadores mes'!AB77</f>
        <v>1016.7207387285805</v>
      </c>
      <c r="L76" s="44">
        <f>+'Indicadores mes'!AC77</f>
        <v>1001.7207387285805</v>
      </c>
      <c r="N76" s="45">
        <f t="shared" si="16"/>
        <v>-1.4753313696303283E-2</v>
      </c>
      <c r="O76" s="45">
        <f t="shared" si="17"/>
        <v>0.26524504124339576</v>
      </c>
      <c r="R76" s="69"/>
    </row>
    <row r="77" spans="2:18" hidden="1" outlineLevel="1">
      <c r="B77" s="38" t="s">
        <v>278</v>
      </c>
      <c r="C77" s="38" t="s">
        <v>280</v>
      </c>
      <c r="D77" s="55">
        <v>15</v>
      </c>
      <c r="E77" s="55">
        <f>+'Indicadores mes'!D78</f>
        <v>0</v>
      </c>
      <c r="F77" s="55">
        <f>+'Indicadores mes'!H78</f>
        <v>25.579869495787534</v>
      </c>
      <c r="G77" s="55">
        <f>+'Indicadores mes'!L78</f>
        <v>0</v>
      </c>
      <c r="H77" s="55">
        <f>+'Indicadores mes'!P78</f>
        <v>0</v>
      </c>
      <c r="I77" s="55">
        <f>+'Indicadores mes'!T78</f>
        <v>15</v>
      </c>
      <c r="J77" s="55">
        <f>+'Indicadores mes'!X78</f>
        <v>0</v>
      </c>
      <c r="K77" s="55">
        <f>+'Indicadores mes'!AB78</f>
        <v>0</v>
      </c>
      <c r="L77" s="55">
        <f>+'Indicadores mes'!AC78</f>
        <v>0</v>
      </c>
      <c r="M77" s="56"/>
      <c r="N77" s="96" t="e">
        <f t="shared" si="16"/>
        <v>#DIV/0!</v>
      </c>
      <c r="O77" s="96" t="e">
        <f t="shared" si="17"/>
        <v>#DIV/0!</v>
      </c>
      <c r="R77" s="69"/>
    </row>
    <row r="78" spans="2:18" hidden="1" outlineLevel="1">
      <c r="B78" s="38" t="s">
        <v>279</v>
      </c>
      <c r="C78" s="38" t="s">
        <v>281</v>
      </c>
      <c r="D78" s="55">
        <f>+D76-D77</f>
        <v>461.16207951070339</v>
      </c>
      <c r="E78" s="55">
        <f>+'Indicadores mes'!D79</f>
        <v>548.86548917858045</v>
      </c>
      <c r="F78" s="55">
        <f>+'Indicadores mes'!H79</f>
        <v>571.7207387285805</v>
      </c>
      <c r="G78" s="55">
        <f>+'Indicadores mes'!L79</f>
        <v>761.7207387285805</v>
      </c>
      <c r="H78" s="55">
        <f>+'Indicadores mes'!P79</f>
        <v>791.72073873070337</v>
      </c>
      <c r="I78" s="55">
        <f>+'Indicadores mes'!T79</f>
        <v>872</v>
      </c>
      <c r="J78" s="55">
        <f>+'Indicadores mes'!X79</f>
        <v>942</v>
      </c>
      <c r="K78" s="55">
        <f>+'Indicadores mes'!AB79</f>
        <v>932</v>
      </c>
      <c r="L78" s="55">
        <f>+'Indicadores mes'!AC79</f>
        <v>932</v>
      </c>
      <c r="M78" s="56"/>
      <c r="N78" s="45">
        <f t="shared" si="16"/>
        <v>0</v>
      </c>
      <c r="O78" s="45">
        <f t="shared" si="17"/>
        <v>0.17718275448258947</v>
      </c>
      <c r="R78" s="69"/>
    </row>
    <row r="79" spans="2:18" collapsed="1">
      <c r="B79" s="3" t="s">
        <v>249</v>
      </c>
      <c r="C79" s="3" t="s">
        <v>257</v>
      </c>
      <c r="D79" s="44">
        <v>455.38468727070335</v>
      </c>
      <c r="E79" s="44">
        <f>+'Indicadores mes'!D80</f>
        <v>537.0604891785805</v>
      </c>
      <c r="F79" s="44">
        <f>+'Indicadores mes'!H80</f>
        <v>573.89560822436806</v>
      </c>
      <c r="G79" s="44">
        <f>+'Indicadores mes'!L80</f>
        <v>674.38373872858051</v>
      </c>
      <c r="H79" s="44">
        <f>+'Indicadores mes'!P80</f>
        <v>751.98765985858051</v>
      </c>
      <c r="I79" s="44">
        <f>+'Indicadores mes'!T80</f>
        <v>872.62653183858049</v>
      </c>
      <c r="J79" s="44">
        <f>+'Indicadores mes'!X80</f>
        <v>919.6981138085805</v>
      </c>
      <c r="K79" s="44">
        <f>+'Indicadores mes'!AB80</f>
        <v>973.22593141858044</v>
      </c>
      <c r="L79" s="44">
        <f>+'Indicadores mes'!AC80</f>
        <v>971.62938381858044</v>
      </c>
      <c r="N79" s="45">
        <f t="shared" si="16"/>
        <v>-1.6404696468299562E-3</v>
      </c>
      <c r="O79" s="45">
        <f t="shared" si="17"/>
        <v>0.29208155357403864</v>
      </c>
      <c r="R79" s="58"/>
    </row>
    <row r="80" spans="2:18">
      <c r="B80" s="3" t="s">
        <v>250</v>
      </c>
      <c r="C80" s="3" t="s">
        <v>250</v>
      </c>
      <c r="D80" s="44">
        <v>119.05155390999997</v>
      </c>
      <c r="E80" s="44">
        <f>+'Indicadores mes'!D82</f>
        <v>120.26058845000024</v>
      </c>
      <c r="F80" s="44">
        <f>+'Indicadores mes'!H82</f>
        <v>70.770402309999966</v>
      </c>
      <c r="G80" s="44">
        <f>+'Indicadores mes'!L82</f>
        <v>149.90141612999975</v>
      </c>
      <c r="H80" s="44">
        <f>+'Indicadores mes'!P82-30</f>
        <v>137.50344788999953</v>
      </c>
      <c r="I80" s="44">
        <f>+'Indicadores mes'!T82</f>
        <v>114.52300007999985</v>
      </c>
      <c r="J80" s="44">
        <f>+'Indicadores mes'!X82</f>
        <v>114.89610308999984</v>
      </c>
      <c r="K80" s="44">
        <f>+'Indicadores mes'!AB82</f>
        <v>102.91200039000041</v>
      </c>
      <c r="L80" s="44">
        <f>+'Indicadores mes'!AC82</f>
        <v>99.013393769999965</v>
      </c>
      <c r="N80" s="45">
        <f t="shared" si="16"/>
        <v>-3.7882915551404106E-2</v>
      </c>
      <c r="O80" s="45">
        <f>+L80/H80-1</f>
        <v>-0.27992064715926956</v>
      </c>
      <c r="R80" s="58"/>
    </row>
    <row r="81" spans="2:18">
      <c r="B81" s="3" t="s">
        <v>274</v>
      </c>
      <c r="C81" s="3" t="s">
        <v>274</v>
      </c>
      <c r="D81" s="44">
        <v>96.071822590000082</v>
      </c>
      <c r="E81" s="44">
        <f>+'Indicadores mes'!D84</f>
        <v>114.09617311000004</v>
      </c>
      <c r="F81" s="44">
        <f>+'Indicadores mes'!H84</f>
        <v>104.07750541999999</v>
      </c>
      <c r="G81" s="44">
        <f>+'Indicadores mes'!L84</f>
        <v>133.04626236000001</v>
      </c>
      <c r="H81" s="44">
        <f>+'Indicadores mes'!P84</f>
        <v>190.476</v>
      </c>
      <c r="I81" s="44">
        <f>+'Indicadores mes'!T84</f>
        <v>137.70099999999999</v>
      </c>
      <c r="J81" s="44">
        <f>+'Indicadores mes'!X84</f>
        <v>214.58999999999997</v>
      </c>
      <c r="K81" s="44">
        <f>+'Indicadores mes'!AB84</f>
        <v>200.25789485000004</v>
      </c>
      <c r="L81" s="44">
        <f>+'Indicadores mes'!AC84</f>
        <v>197.83989485000004</v>
      </c>
      <c r="N81" s="45">
        <f t="shared" si="16"/>
        <v>-1.2074430333002151E-2</v>
      </c>
      <c r="O81" s="45">
        <f t="shared" si="17"/>
        <v>3.8660486622986712E-2</v>
      </c>
      <c r="R81" s="58"/>
    </row>
    <row r="82" spans="2:18">
      <c r="B82" s="3" t="s">
        <v>275</v>
      </c>
      <c r="C82" s="3" t="s">
        <v>276</v>
      </c>
      <c r="D82" s="44">
        <v>18.117671439999999</v>
      </c>
      <c r="E82" s="44">
        <f>+'Indicadores mes'!D86</f>
        <v>20.453512489999998</v>
      </c>
      <c r="F82" s="44">
        <f>+'Indicadores mes'!H86</f>
        <v>23.388715569999995</v>
      </c>
      <c r="G82" s="44">
        <f>+'Indicadores mes'!L86</f>
        <v>22.083875339999995</v>
      </c>
      <c r="H82" s="44">
        <f>+'Indicadores mes'!P86</f>
        <v>31.209036468869584</v>
      </c>
      <c r="I82" s="44">
        <f>+'Indicadores mes'!T86</f>
        <v>30.126452981833857</v>
      </c>
      <c r="J82" s="44">
        <f>+'Indicadores mes'!X86</f>
        <v>36.666187002999997</v>
      </c>
      <c r="K82" s="44">
        <f>+'Indicadores mes'!AB86</f>
        <v>41.94758642</v>
      </c>
      <c r="L82" s="44">
        <f>+'Indicadores mes'!AC86</f>
        <v>43.245544289999991</v>
      </c>
      <c r="N82" s="45">
        <f t="shared" si="16"/>
        <v>3.0942373108292731E-2</v>
      </c>
      <c r="O82" s="45">
        <f t="shared" si="17"/>
        <v>0.38567380422451025</v>
      </c>
      <c r="R82" s="58"/>
    </row>
    <row r="83" spans="2:18">
      <c r="B83" s="3"/>
      <c r="C83" s="3"/>
    </row>
    <row r="84" spans="2:18">
      <c r="B84" s="3" t="s">
        <v>251</v>
      </c>
      <c r="C84" s="3" t="s">
        <v>258</v>
      </c>
      <c r="D84" s="35">
        <f t="shared" ref="D84:I84" si="18">+D75/D61</f>
        <v>0.57308758467015275</v>
      </c>
      <c r="E84" s="35">
        <f t="shared" si="18"/>
        <v>0.55484995468666198</v>
      </c>
      <c r="F84" s="35">
        <f t="shared" si="18"/>
        <v>0.62050827436075062</v>
      </c>
      <c r="G84" s="35">
        <f t="shared" si="18"/>
        <v>0.61221122825255725</v>
      </c>
      <c r="H84" s="35">
        <f t="shared" si="18"/>
        <v>0.58991768725242499</v>
      </c>
      <c r="I84" s="35">
        <f t="shared" si="18"/>
        <v>0.59756757355115975</v>
      </c>
      <c r="J84" s="35">
        <f>+J75/J61</f>
        <v>0.64273101563559687</v>
      </c>
      <c r="K84" s="35">
        <f t="shared" ref="K84:L84" si="19">+K75/K61</f>
        <v>0.62467873396500428</v>
      </c>
      <c r="L84" s="35">
        <f t="shared" si="19"/>
        <v>0.63001245840738695</v>
      </c>
      <c r="N84" s="35" t="s">
        <v>209</v>
      </c>
      <c r="O84" s="35" t="s">
        <v>209</v>
      </c>
    </row>
    <row r="85" spans="2:18">
      <c r="B85" s="3" t="s">
        <v>252</v>
      </c>
      <c r="C85" s="3" t="s">
        <v>259</v>
      </c>
      <c r="D85" s="36">
        <f t="shared" ref="D85:I85" si="20">+D76/D75</f>
        <v>2.9936141011042436</v>
      </c>
      <c r="E85" s="36">
        <f t="shared" si="20"/>
        <v>3.2112822803643293</v>
      </c>
      <c r="F85" s="36">
        <f t="shared" si="20"/>
        <v>3.833364007900792</v>
      </c>
      <c r="G85" s="36">
        <f t="shared" si="20"/>
        <v>3.7788640336977015</v>
      </c>
      <c r="H85" s="36">
        <f t="shared" si="20"/>
        <v>3.6319964159492777</v>
      </c>
      <c r="I85" s="36">
        <f t="shared" si="20"/>
        <v>3.8177114017548077</v>
      </c>
      <c r="J85" s="36">
        <f>+J76/J75</f>
        <v>3.7889955328439995</v>
      </c>
      <c r="K85" s="36">
        <f t="shared" ref="K85:L85" si="21">+K76/K75</f>
        <v>4.003672966125138</v>
      </c>
      <c r="L85" s="36">
        <f t="shared" si="21"/>
        <v>3.9740099446521597</v>
      </c>
      <c r="N85" s="35" t="s">
        <v>209</v>
      </c>
      <c r="O85" s="35" t="s">
        <v>209</v>
      </c>
    </row>
    <row r="86" spans="2:18">
      <c r="B86" s="3" t="s">
        <v>253</v>
      </c>
      <c r="C86" s="3" t="s">
        <v>260</v>
      </c>
      <c r="D86" s="36">
        <f t="shared" ref="D86:I86" si="22">+D79/D75</f>
        <v>2.8629873732099242</v>
      </c>
      <c r="E86" s="36">
        <f t="shared" si="22"/>
        <v>3.1422140148837747</v>
      </c>
      <c r="F86" s="36">
        <f t="shared" si="22"/>
        <v>3.683155078980338</v>
      </c>
      <c r="G86" s="36">
        <f t="shared" si="22"/>
        <v>3.345588908929626</v>
      </c>
      <c r="H86" s="36">
        <f t="shared" si="22"/>
        <v>3.4497220444460881</v>
      </c>
      <c r="I86" s="36">
        <f t="shared" si="22"/>
        <v>3.7570298229977848</v>
      </c>
      <c r="J86" s="36">
        <f>+J79/J75</f>
        <v>3.700387919130367</v>
      </c>
      <c r="K86" s="36">
        <f t="shared" ref="K86:L86" si="23">+K79/K75</f>
        <v>3.8323978287539542</v>
      </c>
      <c r="L86" s="36">
        <f t="shared" si="23"/>
        <v>3.8546320192114054</v>
      </c>
      <c r="N86" s="35" t="s">
        <v>209</v>
      </c>
      <c r="O86" s="35" t="s">
        <v>209</v>
      </c>
    </row>
    <row r="87" spans="2:18">
      <c r="B87" s="3" t="s">
        <v>254</v>
      </c>
      <c r="C87" s="3" t="s">
        <v>261</v>
      </c>
      <c r="D87" s="35">
        <f t="shared" ref="D87:I87" si="24">D81/D76</f>
        <v>0.20176285916913411</v>
      </c>
      <c r="E87" s="35">
        <f t="shared" si="24"/>
        <v>0.20787638384908069</v>
      </c>
      <c r="F87" s="35">
        <f t="shared" si="24"/>
        <v>0.17424644138467821</v>
      </c>
      <c r="G87" s="35">
        <f t="shared" si="24"/>
        <v>0.17466540635623631</v>
      </c>
      <c r="H87" s="35">
        <f t="shared" si="24"/>
        <v>0.24058483083994175</v>
      </c>
      <c r="I87" s="35">
        <f t="shared" si="24"/>
        <v>0.15529240942017641</v>
      </c>
      <c r="J87" s="35">
        <f>J81/J76</f>
        <v>0.22787010116153805</v>
      </c>
      <c r="K87" s="35">
        <f t="shared" ref="K87:L87" si="25">K81/K76</f>
        <v>0.19696450285889178</v>
      </c>
      <c r="L87" s="35">
        <f t="shared" si="25"/>
        <v>0.19750004886701802</v>
      </c>
      <c r="N87" s="35" t="s">
        <v>209</v>
      </c>
      <c r="O87" s="35" t="s">
        <v>209</v>
      </c>
    </row>
    <row r="88" spans="2:18">
      <c r="B88" s="3" t="s">
        <v>255</v>
      </c>
      <c r="C88" s="3" t="s">
        <v>262</v>
      </c>
      <c r="D88" s="36">
        <f>+D75/D82</f>
        <v>8.7792337170234109</v>
      </c>
      <c r="E88" s="36">
        <f t="shared" ref="E88:I88" si="26">+E75/E82</f>
        <v>8.3564061773528664</v>
      </c>
      <c r="F88" s="36">
        <f t="shared" si="26"/>
        <v>6.6620290735358267</v>
      </c>
      <c r="G88" s="36">
        <f t="shared" si="26"/>
        <v>9.1276552188688473</v>
      </c>
      <c r="H88" s="36">
        <f t="shared" si="26"/>
        <v>6.9846757434320628</v>
      </c>
      <c r="I88" s="36">
        <f t="shared" si="26"/>
        <v>7.7096696428236999</v>
      </c>
      <c r="J88" s="36">
        <f>+J75/J82</f>
        <v>6.7784795833737652</v>
      </c>
      <c r="K88" s="36">
        <f t="shared" ref="K88:L88" si="27">+K75/K82</f>
        <v>6.0539120763077268</v>
      </c>
      <c r="L88" s="36">
        <f t="shared" si="27"/>
        <v>5.8287623416104779</v>
      </c>
      <c r="N88" s="35" t="s">
        <v>209</v>
      </c>
      <c r="O88" s="35" t="s">
        <v>209</v>
      </c>
    </row>
    <row r="89" spans="2:18">
      <c r="B89" s="3"/>
      <c r="C89" s="3"/>
    </row>
    <row r="90" spans="2:18">
      <c r="B90" s="12" t="s">
        <v>352</v>
      </c>
      <c r="C90" s="12" t="s">
        <v>353</v>
      </c>
      <c r="J90" s="64"/>
      <c r="K90" s="64"/>
      <c r="L90" s="64"/>
    </row>
    <row r="91" spans="2:18">
      <c r="B91" s="12"/>
      <c r="C91" s="12"/>
      <c r="D91" s="54"/>
      <c r="E91" s="54"/>
      <c r="F91" s="54"/>
      <c r="G91" s="54"/>
      <c r="H91" s="54"/>
      <c r="I91" s="54"/>
      <c r="J91" s="54"/>
      <c r="K91" s="54"/>
      <c r="L91" s="54"/>
    </row>
    <row r="92" spans="2:18">
      <c r="B92" s="3"/>
      <c r="C92" s="3"/>
      <c r="D92" s="54"/>
      <c r="E92" s="54"/>
      <c r="F92" s="54"/>
      <c r="G92" s="54"/>
      <c r="H92" s="54"/>
      <c r="I92" s="54"/>
      <c r="J92" s="54"/>
      <c r="K92" s="54"/>
      <c r="L92" s="54"/>
    </row>
    <row r="93" spans="2:18">
      <c r="B93" s="3"/>
      <c r="C93" s="3"/>
    </row>
    <row r="94" spans="2:18">
      <c r="B94" s="3"/>
      <c r="C94" s="3"/>
    </row>
    <row r="95" spans="2:18">
      <c r="B95" s="3"/>
      <c r="C95" s="3"/>
    </row>
    <row r="96" spans="2:18">
      <c r="B96" s="3"/>
      <c r="C96" s="3"/>
    </row>
    <row r="97" spans="2:3">
      <c r="B97" s="3"/>
      <c r="C97" s="3"/>
    </row>
    <row r="98" spans="2:3">
      <c r="B98" s="3"/>
      <c r="C98" s="3"/>
    </row>
    <row r="99" spans="2:3">
      <c r="B99" s="3"/>
      <c r="C99" s="3"/>
    </row>
    <row r="100" spans="2:3">
      <c r="B100" s="3"/>
      <c r="C100" s="3"/>
    </row>
    <row r="101" spans="2:3">
      <c r="B101" s="3"/>
      <c r="C101" s="3"/>
    </row>
    <row r="102" spans="2:3">
      <c r="B102" s="3"/>
      <c r="C102" s="3"/>
    </row>
    <row r="103" spans="2:3">
      <c r="B103" s="3"/>
      <c r="C103" s="3"/>
    </row>
    <row r="104" spans="2:3">
      <c r="B104" s="3"/>
      <c r="C104" s="3"/>
    </row>
    <row r="105" spans="2:3">
      <c r="B105" s="3"/>
      <c r="C105" s="3"/>
    </row>
    <row r="106" spans="2:3">
      <c r="B106" s="3"/>
      <c r="C106" s="3"/>
    </row>
    <row r="107" spans="2:3">
      <c r="B107" s="3"/>
      <c r="C107" s="3"/>
    </row>
    <row r="108" spans="2:3">
      <c r="B108" s="3"/>
      <c r="C108" s="3"/>
    </row>
    <row r="109" spans="2:3">
      <c r="B109" s="3"/>
      <c r="C109" s="3"/>
    </row>
    <row r="110" spans="2:3">
      <c r="B110" s="3"/>
      <c r="C110" s="3"/>
    </row>
    <row r="111" spans="2:3">
      <c r="B111" s="3"/>
      <c r="C111" s="3"/>
    </row>
    <row r="112" spans="2:3">
      <c r="B112" s="3"/>
      <c r="C112" s="3"/>
    </row>
    <row r="113" spans="2:3">
      <c r="B113" s="3"/>
      <c r="C113" s="3"/>
    </row>
    <row r="114" spans="2:3">
      <c r="B114" s="3"/>
      <c r="C114" s="3"/>
    </row>
    <row r="115" spans="2:3">
      <c r="B115" s="3"/>
      <c r="C115" s="3"/>
    </row>
    <row r="116" spans="2:3">
      <c r="B116" s="3"/>
      <c r="C116" s="3"/>
    </row>
    <row r="117" spans="2:3">
      <c r="B117" s="3"/>
      <c r="C117" s="3"/>
    </row>
    <row r="118" spans="2:3">
      <c r="B118" s="3"/>
      <c r="C118" s="3"/>
    </row>
    <row r="119" spans="2:3">
      <c r="B119" s="3"/>
      <c r="C119" s="3"/>
    </row>
    <row r="120" spans="2:3">
      <c r="B120" s="3"/>
      <c r="C120" s="3"/>
    </row>
    <row r="121" spans="2:3">
      <c r="B121" s="3"/>
      <c r="C121" s="3"/>
    </row>
    <row r="122" spans="2:3">
      <c r="B122" s="3"/>
      <c r="C122" s="3"/>
    </row>
    <row r="123" spans="2:3">
      <c r="B123" s="3"/>
      <c r="C123" s="3"/>
    </row>
    <row r="124" spans="2:3">
      <c r="B124" s="3"/>
      <c r="C124" s="3"/>
    </row>
    <row r="125" spans="2:3">
      <c r="B125" s="3"/>
      <c r="C125" s="3"/>
    </row>
    <row r="126" spans="2:3">
      <c r="B126" s="3"/>
      <c r="C126" s="3"/>
    </row>
    <row r="127" spans="2:3">
      <c r="B127" s="3"/>
      <c r="C127" s="3"/>
    </row>
    <row r="128" spans="2:3">
      <c r="B128" s="3"/>
      <c r="C128" s="3"/>
    </row>
    <row r="129" spans="2:3">
      <c r="B129" s="3"/>
      <c r="C129" s="3"/>
    </row>
    <row r="130" spans="2:3">
      <c r="B130" s="3"/>
      <c r="C130" s="3"/>
    </row>
    <row r="131" spans="2:3">
      <c r="B131" s="3"/>
      <c r="C131" s="3"/>
    </row>
    <row r="132" spans="2:3">
      <c r="B132" s="3"/>
      <c r="C132" s="3"/>
    </row>
    <row r="133" spans="2:3">
      <c r="B133" s="3"/>
      <c r="C133" s="3"/>
    </row>
    <row r="134" spans="2:3">
      <c r="B134" s="3"/>
      <c r="C134" s="3"/>
    </row>
    <row r="135" spans="2:3">
      <c r="B135" s="3"/>
      <c r="C135" s="3"/>
    </row>
    <row r="136" spans="2:3">
      <c r="B136" s="3"/>
      <c r="C136" s="3"/>
    </row>
    <row r="137" spans="2:3">
      <c r="B137" s="3"/>
      <c r="C137" s="3"/>
    </row>
    <row r="138" spans="2:3">
      <c r="B138" s="3"/>
      <c r="C138" s="3"/>
    </row>
    <row r="139" spans="2:3">
      <c r="B139" s="3"/>
      <c r="C139" s="3"/>
    </row>
    <row r="140" spans="2:3">
      <c r="B140" s="3"/>
      <c r="C140" s="3"/>
    </row>
    <row r="141" spans="2:3">
      <c r="B141" s="3"/>
      <c r="C141" s="3"/>
    </row>
    <row r="142" spans="2:3">
      <c r="B142" s="3"/>
      <c r="C142" s="3"/>
    </row>
    <row r="143" spans="2:3">
      <c r="B143" s="3"/>
      <c r="C143" s="3"/>
    </row>
    <row r="144" spans="2:3">
      <c r="B144" s="3"/>
      <c r="C144" s="3"/>
    </row>
    <row r="145" spans="2:3">
      <c r="B145" s="3"/>
      <c r="C145" s="3"/>
    </row>
    <row r="146" spans="2:3">
      <c r="B146" s="3"/>
      <c r="C146" s="3"/>
    </row>
    <row r="147" spans="2:3">
      <c r="B147" s="3"/>
      <c r="C147" s="3"/>
    </row>
    <row r="148" spans="2:3">
      <c r="B148" s="3"/>
      <c r="C148" s="3"/>
    </row>
    <row r="149" spans="2:3">
      <c r="B149" s="3"/>
      <c r="C149" s="3"/>
    </row>
    <row r="150" spans="2:3">
      <c r="B150" s="3"/>
      <c r="C150" s="3"/>
    </row>
    <row r="151" spans="2:3">
      <c r="B151" s="3"/>
      <c r="C151" s="3"/>
    </row>
    <row r="152" spans="2:3">
      <c r="B152" s="3"/>
      <c r="C152" s="3"/>
    </row>
    <row r="153" spans="2:3">
      <c r="B153" s="3"/>
      <c r="C153" s="3"/>
    </row>
    <row r="154" spans="2:3">
      <c r="B154" s="3"/>
      <c r="C154" s="3"/>
    </row>
    <row r="155" spans="2:3">
      <c r="B155" s="3"/>
      <c r="C155" s="3"/>
    </row>
    <row r="156" spans="2:3">
      <c r="B156" s="3"/>
      <c r="C156" s="3"/>
    </row>
    <row r="157" spans="2:3">
      <c r="B157" s="3"/>
      <c r="C157" s="3"/>
    </row>
    <row r="158" spans="2:3">
      <c r="B158" s="3"/>
      <c r="C158" s="3"/>
    </row>
    <row r="159" spans="2:3">
      <c r="B159" s="3"/>
      <c r="C159" s="3"/>
    </row>
    <row r="160" spans="2:3">
      <c r="B160" s="3"/>
      <c r="C160" s="3"/>
    </row>
    <row r="161" spans="2:3">
      <c r="B161" s="3"/>
      <c r="C161" s="3"/>
    </row>
    <row r="162" spans="2:3">
      <c r="B162" s="3"/>
      <c r="C162" s="3"/>
    </row>
    <row r="163" spans="2:3">
      <c r="B163" s="3"/>
      <c r="C163" s="3"/>
    </row>
    <row r="164" spans="2:3">
      <c r="B164" s="3"/>
      <c r="C164" s="3"/>
    </row>
    <row r="165" spans="2:3">
      <c r="B165" s="3"/>
      <c r="C165" s="3"/>
    </row>
    <row r="166" spans="2:3">
      <c r="B166" s="3"/>
      <c r="C166" s="3"/>
    </row>
    <row r="167" spans="2:3">
      <c r="B167" s="3"/>
      <c r="C167" s="3"/>
    </row>
    <row r="168" spans="2:3">
      <c r="B168" s="3"/>
      <c r="C168" s="3"/>
    </row>
    <row r="169" spans="2:3">
      <c r="B169" s="3"/>
      <c r="C169" s="3"/>
    </row>
    <row r="170" spans="2:3">
      <c r="B170" s="3"/>
      <c r="C170" s="3"/>
    </row>
    <row r="171" spans="2:3">
      <c r="B171" s="3"/>
      <c r="C171" s="3"/>
    </row>
    <row r="172" spans="2:3">
      <c r="B172" s="3"/>
      <c r="C172" s="3"/>
    </row>
    <row r="173" spans="2:3">
      <c r="B173" s="3"/>
      <c r="C173" s="3"/>
    </row>
    <row r="174" spans="2:3">
      <c r="B174" s="3"/>
      <c r="C174" s="3"/>
    </row>
    <row r="175" spans="2:3">
      <c r="B175" s="3"/>
      <c r="C175" s="3"/>
    </row>
    <row r="176" spans="2:3">
      <c r="B176" s="3"/>
      <c r="C176" s="3"/>
    </row>
    <row r="177" spans="2:3">
      <c r="B177" s="3"/>
      <c r="C177" s="3"/>
    </row>
    <row r="178" spans="2:3">
      <c r="B178" s="3"/>
      <c r="C178" s="3"/>
    </row>
    <row r="179" spans="2:3">
      <c r="B179" s="3"/>
      <c r="C179" s="3"/>
    </row>
    <row r="180" spans="2:3">
      <c r="B180" s="3"/>
      <c r="C180" s="3"/>
    </row>
    <row r="181" spans="2:3">
      <c r="B181" s="3"/>
      <c r="C181" s="3"/>
    </row>
    <row r="182" spans="2:3">
      <c r="B182" s="3"/>
      <c r="C182" s="3"/>
    </row>
    <row r="183" spans="2:3">
      <c r="B183" s="3"/>
      <c r="C183" s="3"/>
    </row>
    <row r="184" spans="2:3">
      <c r="B184" s="3"/>
      <c r="C184" s="3"/>
    </row>
    <row r="185" spans="2:3">
      <c r="B185" s="3"/>
      <c r="C185" s="3"/>
    </row>
    <row r="186" spans="2:3">
      <c r="B186" s="3"/>
      <c r="C186" s="3"/>
    </row>
    <row r="187" spans="2:3">
      <c r="B187" s="3"/>
      <c r="C187" s="3"/>
    </row>
    <row r="188" spans="2:3">
      <c r="B188" s="3"/>
      <c r="C188" s="3"/>
    </row>
    <row r="189" spans="2:3">
      <c r="B189" s="3"/>
      <c r="C189" s="3"/>
    </row>
    <row r="190" spans="2:3">
      <c r="B190" s="3"/>
      <c r="C190" s="3"/>
    </row>
    <row r="191" spans="2:3">
      <c r="B191" s="3"/>
      <c r="C191" s="3"/>
    </row>
    <row r="192" spans="2:3">
      <c r="B192" s="3"/>
      <c r="C192" s="3"/>
    </row>
    <row r="193" spans="2:3">
      <c r="B193" s="3"/>
      <c r="C193" s="3"/>
    </row>
    <row r="194" spans="2:3">
      <c r="B194" s="3"/>
      <c r="C194" s="3"/>
    </row>
    <row r="195" spans="2:3">
      <c r="B195" s="3"/>
      <c r="C195" s="3"/>
    </row>
    <row r="196" spans="2:3">
      <c r="B196" s="3"/>
      <c r="C196" s="3"/>
    </row>
    <row r="197" spans="2:3">
      <c r="B197" s="3"/>
      <c r="C197" s="3"/>
    </row>
    <row r="198" spans="2:3">
      <c r="B198" s="3"/>
      <c r="C198" s="3"/>
    </row>
    <row r="199" spans="2:3">
      <c r="B199" s="3"/>
      <c r="C199" s="3"/>
    </row>
    <row r="200" spans="2:3">
      <c r="B200" s="3"/>
      <c r="C200" s="3"/>
    </row>
    <row r="201" spans="2:3">
      <c r="B201" s="3"/>
      <c r="C201" s="3"/>
    </row>
    <row r="202" spans="2:3">
      <c r="B202" s="3"/>
      <c r="C202" s="3"/>
    </row>
    <row r="203" spans="2:3">
      <c r="B203" s="3"/>
      <c r="C203" s="3"/>
    </row>
    <row r="204" spans="2:3">
      <c r="B204" s="3"/>
      <c r="C204" s="3"/>
    </row>
    <row r="205" spans="2:3">
      <c r="B205" s="3"/>
      <c r="C205" s="3"/>
    </row>
    <row r="206" spans="2:3">
      <c r="B206" s="3"/>
      <c r="C206" s="3"/>
    </row>
    <row r="207" spans="2:3">
      <c r="B207" s="3"/>
      <c r="C207" s="3"/>
    </row>
    <row r="208" spans="2:3">
      <c r="B208" s="3"/>
      <c r="C208" s="3"/>
    </row>
    <row r="209" spans="2:3">
      <c r="B209" s="3"/>
      <c r="C209" s="3"/>
    </row>
    <row r="210" spans="2:3">
      <c r="B210" s="3"/>
      <c r="C210" s="3"/>
    </row>
    <row r="211" spans="2:3">
      <c r="B211" s="3"/>
      <c r="C211" s="3"/>
    </row>
    <row r="212" spans="2:3">
      <c r="B212" s="3"/>
      <c r="C212" s="3"/>
    </row>
    <row r="213" spans="2:3">
      <c r="B213" s="3"/>
      <c r="C213" s="3"/>
    </row>
    <row r="214" spans="2:3">
      <c r="B214" s="3"/>
      <c r="C214" s="3"/>
    </row>
    <row r="215" spans="2:3">
      <c r="B215" s="3"/>
      <c r="C215" s="3"/>
    </row>
    <row r="216" spans="2:3">
      <c r="B216" s="3"/>
      <c r="C216" s="3"/>
    </row>
    <row r="217" spans="2:3">
      <c r="B217" s="3"/>
      <c r="C217" s="3"/>
    </row>
    <row r="218" spans="2:3">
      <c r="B218" s="3"/>
      <c r="C218" s="3"/>
    </row>
    <row r="219" spans="2:3">
      <c r="B219" s="3"/>
      <c r="C219" s="3"/>
    </row>
    <row r="220" spans="2:3">
      <c r="B220" s="3"/>
      <c r="C220" s="3"/>
    </row>
    <row r="221" spans="2:3">
      <c r="B221" s="3"/>
      <c r="C221" s="3"/>
    </row>
    <row r="222" spans="2:3">
      <c r="B222" s="3"/>
      <c r="C222" s="3"/>
    </row>
    <row r="223" spans="2:3">
      <c r="B223" s="3"/>
      <c r="C223" s="3"/>
    </row>
    <row r="224" spans="2:3">
      <c r="B224" s="3"/>
      <c r="C224" s="3"/>
    </row>
    <row r="225" spans="2:3">
      <c r="B225" s="3"/>
      <c r="C225" s="3"/>
    </row>
    <row r="226" spans="2:3">
      <c r="B226" s="3"/>
      <c r="C226" s="3"/>
    </row>
    <row r="227" spans="2:3">
      <c r="B227" s="3"/>
      <c r="C227" s="3"/>
    </row>
    <row r="228" spans="2:3">
      <c r="B228" s="3"/>
      <c r="C228" s="3"/>
    </row>
    <row r="229" spans="2:3">
      <c r="B229" s="3"/>
      <c r="C229" s="3"/>
    </row>
    <row r="230" spans="2:3">
      <c r="B230" s="3"/>
      <c r="C230" s="3"/>
    </row>
    <row r="231" spans="2:3">
      <c r="B231" s="3"/>
      <c r="C231" s="3"/>
    </row>
    <row r="232" spans="2:3">
      <c r="B232" s="3"/>
      <c r="C232" s="3"/>
    </row>
    <row r="233" spans="2:3">
      <c r="B233" s="3"/>
      <c r="C233" s="3"/>
    </row>
    <row r="234" spans="2:3">
      <c r="B234" s="3"/>
      <c r="C234" s="3"/>
    </row>
    <row r="235" spans="2:3">
      <c r="B235" s="3"/>
      <c r="C235" s="3"/>
    </row>
    <row r="236" spans="2:3">
      <c r="B236" s="3"/>
      <c r="C236" s="3"/>
    </row>
    <row r="237" spans="2:3">
      <c r="B237" s="3"/>
      <c r="C237" s="3"/>
    </row>
    <row r="238" spans="2:3">
      <c r="B238" s="3"/>
      <c r="C238" s="3"/>
    </row>
    <row r="239" spans="2:3">
      <c r="B239" s="3"/>
      <c r="C239" s="3"/>
    </row>
    <row r="240" spans="2:3">
      <c r="B240" s="3"/>
      <c r="C240" s="3"/>
    </row>
    <row r="241" spans="2:3">
      <c r="B241" s="3"/>
      <c r="C241" s="3"/>
    </row>
    <row r="242" spans="2:3">
      <c r="B242" s="3"/>
      <c r="C242" s="3"/>
    </row>
    <row r="243" spans="2:3">
      <c r="B243" s="3"/>
      <c r="C243" s="3"/>
    </row>
    <row r="244" spans="2:3">
      <c r="B244" s="3"/>
      <c r="C244" s="3"/>
    </row>
    <row r="245" spans="2:3">
      <c r="B245" s="3"/>
      <c r="C245" s="3"/>
    </row>
    <row r="246" spans="2:3">
      <c r="B246" s="3"/>
      <c r="C246" s="3"/>
    </row>
    <row r="247" spans="2:3">
      <c r="B247" s="3"/>
      <c r="C247" s="3"/>
    </row>
    <row r="248" spans="2:3">
      <c r="B248" s="3"/>
      <c r="C248" s="3"/>
    </row>
    <row r="249" spans="2:3">
      <c r="B249" s="3"/>
      <c r="C249" s="3"/>
    </row>
    <row r="250" spans="2:3">
      <c r="B250" s="3"/>
      <c r="C250" s="3"/>
    </row>
    <row r="251" spans="2:3">
      <c r="B251" s="3"/>
      <c r="C251" s="3"/>
    </row>
    <row r="252" spans="2:3">
      <c r="B252" s="3"/>
      <c r="C252" s="3"/>
    </row>
    <row r="253" spans="2:3">
      <c r="B253" s="3"/>
      <c r="C253" s="3"/>
    </row>
    <row r="254" spans="2:3">
      <c r="B254" s="3"/>
      <c r="C254" s="3"/>
    </row>
    <row r="255" spans="2:3">
      <c r="B255" s="3"/>
      <c r="C255" s="3"/>
    </row>
    <row r="256" spans="2:3">
      <c r="B256" s="3"/>
      <c r="C256" s="3"/>
    </row>
    <row r="257" spans="2:3">
      <c r="B257" s="3"/>
      <c r="C257" s="3"/>
    </row>
    <row r="258" spans="2:3">
      <c r="B258" s="3"/>
      <c r="C258" s="3"/>
    </row>
    <row r="259" spans="2:3">
      <c r="B259" s="3"/>
      <c r="C259" s="3"/>
    </row>
    <row r="260" spans="2:3">
      <c r="B260" s="3"/>
      <c r="C260" s="3"/>
    </row>
    <row r="261" spans="2:3">
      <c r="B261" s="3"/>
      <c r="C261" s="3"/>
    </row>
    <row r="262" spans="2:3">
      <c r="B262" s="3"/>
      <c r="C262" s="3"/>
    </row>
    <row r="263" spans="2:3">
      <c r="B263" s="3"/>
      <c r="C263" s="3"/>
    </row>
    <row r="264" spans="2:3">
      <c r="B264" s="3"/>
      <c r="C264" s="3"/>
    </row>
    <row r="265" spans="2:3">
      <c r="B265" s="3"/>
      <c r="C265" s="3"/>
    </row>
    <row r="266" spans="2:3">
      <c r="B266" s="3"/>
      <c r="C266" s="3"/>
    </row>
    <row r="267" spans="2:3">
      <c r="B267" s="3"/>
      <c r="C267" s="3"/>
    </row>
    <row r="268" spans="2:3">
      <c r="B268" s="3"/>
      <c r="C268" s="3"/>
    </row>
    <row r="269" spans="2:3">
      <c r="B269" s="3"/>
      <c r="C269" s="3"/>
    </row>
    <row r="270" spans="2:3">
      <c r="B270" s="3"/>
      <c r="C270" s="3"/>
    </row>
    <row r="271" spans="2:3">
      <c r="B271" s="3"/>
      <c r="C271" s="3"/>
    </row>
    <row r="272" spans="2:3">
      <c r="B272" s="3"/>
      <c r="C272" s="3"/>
    </row>
    <row r="273" spans="2:3">
      <c r="B273" s="3"/>
      <c r="C273" s="3"/>
    </row>
    <row r="274" spans="2:3">
      <c r="B274" s="3"/>
      <c r="C274" s="3"/>
    </row>
    <row r="275" spans="2:3">
      <c r="B275" s="3"/>
      <c r="C275" s="3"/>
    </row>
    <row r="276" spans="2:3">
      <c r="B276" s="3"/>
      <c r="C276" s="3"/>
    </row>
    <row r="277" spans="2:3">
      <c r="B277" s="3"/>
      <c r="C277" s="3"/>
    </row>
    <row r="278" spans="2:3">
      <c r="B278" s="3"/>
      <c r="C278" s="3"/>
    </row>
    <row r="279" spans="2:3">
      <c r="B279" s="3"/>
      <c r="C279" s="3"/>
    </row>
    <row r="280" spans="2:3">
      <c r="B280" s="3"/>
      <c r="C280" s="3"/>
    </row>
    <row r="281" spans="2:3">
      <c r="B281" s="3"/>
      <c r="C281" s="3"/>
    </row>
    <row r="282" spans="2:3">
      <c r="B282" s="3"/>
      <c r="C282" s="3"/>
    </row>
    <row r="283" spans="2:3">
      <c r="B283" s="3"/>
      <c r="C283" s="3"/>
    </row>
    <row r="284" spans="2:3">
      <c r="B284" s="3"/>
      <c r="C284" s="3"/>
    </row>
    <row r="285" spans="2:3">
      <c r="B285" s="3"/>
      <c r="C285" s="3"/>
    </row>
    <row r="286" spans="2:3">
      <c r="B286" s="3"/>
      <c r="C286" s="3"/>
    </row>
    <row r="287" spans="2:3">
      <c r="B287" s="3"/>
      <c r="C287" s="3"/>
    </row>
    <row r="288" spans="2:3">
      <c r="B288" s="3"/>
      <c r="C288" s="3"/>
    </row>
    <row r="289" spans="2:3">
      <c r="B289" s="3"/>
      <c r="C289" s="3"/>
    </row>
    <row r="290" spans="2:3">
      <c r="B290" s="3"/>
      <c r="C290" s="3"/>
    </row>
    <row r="291" spans="2:3">
      <c r="B291" s="3"/>
      <c r="C291" s="3"/>
    </row>
    <row r="292" spans="2:3">
      <c r="B292" s="3"/>
      <c r="C292" s="3"/>
    </row>
    <row r="293" spans="2:3">
      <c r="B293" s="3"/>
      <c r="C293" s="3"/>
    </row>
    <row r="294" spans="2:3">
      <c r="B294" s="3"/>
      <c r="C294" s="3"/>
    </row>
    <row r="295" spans="2:3">
      <c r="B295" s="3"/>
      <c r="C295" s="3"/>
    </row>
    <row r="296" spans="2:3">
      <c r="B296" s="3"/>
      <c r="C296" s="3"/>
    </row>
    <row r="297" spans="2:3">
      <c r="B297" s="3"/>
      <c r="C297" s="3"/>
    </row>
    <row r="298" spans="2:3">
      <c r="B298" s="3"/>
      <c r="C298" s="3"/>
    </row>
    <row r="299" spans="2:3">
      <c r="B299" s="3"/>
      <c r="C299" s="3"/>
    </row>
    <row r="300" spans="2:3">
      <c r="B300" s="3"/>
      <c r="C300" s="3"/>
    </row>
    <row r="301" spans="2:3">
      <c r="B301" s="3"/>
      <c r="C301" s="3"/>
    </row>
    <row r="302" spans="2:3">
      <c r="B302" s="3"/>
      <c r="C302" s="3"/>
    </row>
    <row r="303" spans="2:3">
      <c r="B303" s="3"/>
      <c r="C303" s="3"/>
    </row>
    <row r="304" spans="2:3">
      <c r="B304" s="3"/>
      <c r="C304" s="3"/>
    </row>
    <row r="305" spans="2:3">
      <c r="B305" s="3"/>
      <c r="C305" s="3"/>
    </row>
    <row r="306" spans="2:3">
      <c r="B306" s="3"/>
      <c r="C306" s="3"/>
    </row>
    <row r="307" spans="2:3">
      <c r="B307" s="3"/>
      <c r="C307" s="3"/>
    </row>
    <row r="308" spans="2:3">
      <c r="B308" s="3"/>
      <c r="C308" s="3"/>
    </row>
    <row r="309" spans="2:3">
      <c r="B309" s="3"/>
      <c r="C309" s="3"/>
    </row>
    <row r="310" spans="2:3">
      <c r="B310" s="3"/>
      <c r="C310" s="3"/>
    </row>
    <row r="311" spans="2:3">
      <c r="B311" s="3"/>
      <c r="C311" s="3"/>
    </row>
    <row r="312" spans="2:3">
      <c r="B312" s="3"/>
      <c r="C312" s="3"/>
    </row>
    <row r="313" spans="2:3">
      <c r="B313" s="3"/>
      <c r="C313" s="3"/>
    </row>
    <row r="314" spans="2:3">
      <c r="B314" s="3"/>
      <c r="C314" s="3"/>
    </row>
    <row r="315" spans="2:3">
      <c r="B315" s="3"/>
      <c r="C315" s="3"/>
    </row>
    <row r="316" spans="2:3">
      <c r="B316" s="3"/>
      <c r="C316" s="3"/>
    </row>
    <row r="317" spans="2:3">
      <c r="B317" s="3"/>
      <c r="C317" s="3"/>
    </row>
    <row r="318" spans="2:3">
      <c r="B318" s="3"/>
      <c r="C318" s="3"/>
    </row>
    <row r="319" spans="2:3">
      <c r="B319" s="3"/>
      <c r="C319" s="3"/>
    </row>
    <row r="320" spans="2:3">
      <c r="B320" s="3"/>
      <c r="C320" s="3"/>
    </row>
    <row r="321" spans="2:3">
      <c r="B321" s="3"/>
      <c r="C321" s="3"/>
    </row>
    <row r="322" spans="2:3">
      <c r="B322" s="3"/>
      <c r="C322" s="3"/>
    </row>
    <row r="323" spans="2:3">
      <c r="B323" s="3"/>
      <c r="C323" s="3"/>
    </row>
    <row r="324" spans="2:3">
      <c r="B324" s="3"/>
      <c r="C324" s="3"/>
    </row>
    <row r="325" spans="2:3">
      <c r="B325" s="3"/>
      <c r="C325" s="3"/>
    </row>
    <row r="326" spans="2:3">
      <c r="B326" s="3"/>
      <c r="C326" s="3"/>
    </row>
    <row r="327" spans="2:3">
      <c r="B327" s="3"/>
      <c r="C327" s="3"/>
    </row>
    <row r="328" spans="2:3">
      <c r="B328" s="3"/>
      <c r="C328" s="3"/>
    </row>
    <row r="329" spans="2:3">
      <c r="B329" s="3"/>
      <c r="C329" s="3"/>
    </row>
    <row r="330" spans="2:3">
      <c r="B330" s="3"/>
      <c r="C330" s="3"/>
    </row>
    <row r="331" spans="2:3">
      <c r="B331" s="3"/>
      <c r="C331" s="3"/>
    </row>
    <row r="332" spans="2:3">
      <c r="B332" s="3"/>
      <c r="C332" s="3"/>
    </row>
    <row r="333" spans="2:3">
      <c r="B333" s="3"/>
      <c r="C333" s="3"/>
    </row>
    <row r="334" spans="2:3">
      <c r="B334" s="3"/>
      <c r="C334" s="3"/>
    </row>
    <row r="335" spans="2:3">
      <c r="B335" s="3"/>
      <c r="C335" s="3"/>
    </row>
    <row r="336" spans="2:3">
      <c r="B336" s="3"/>
      <c r="C336" s="3"/>
    </row>
    <row r="337" spans="2:3">
      <c r="B337" s="3"/>
      <c r="C337" s="3"/>
    </row>
    <row r="338" spans="2:3">
      <c r="B338" s="3"/>
      <c r="C338" s="3"/>
    </row>
    <row r="339" spans="2:3">
      <c r="B339" s="3"/>
      <c r="C339" s="3"/>
    </row>
    <row r="340" spans="2:3">
      <c r="B340" s="3"/>
      <c r="C340" s="3"/>
    </row>
    <row r="341" spans="2:3">
      <c r="B341" s="3"/>
      <c r="C341" s="3"/>
    </row>
    <row r="342" spans="2:3">
      <c r="B342" s="3"/>
      <c r="C342" s="3"/>
    </row>
    <row r="343" spans="2:3">
      <c r="B343" s="3"/>
      <c r="C343" s="3"/>
    </row>
    <row r="344" spans="2:3">
      <c r="B344" s="3"/>
      <c r="C344" s="3"/>
    </row>
    <row r="345" spans="2:3">
      <c r="B345" s="3"/>
      <c r="C345" s="3"/>
    </row>
    <row r="346" spans="2:3">
      <c r="B346" s="3"/>
      <c r="C346" s="3"/>
    </row>
    <row r="347" spans="2:3">
      <c r="B347" s="3"/>
      <c r="C347" s="3"/>
    </row>
    <row r="348" spans="2:3">
      <c r="B348" s="3"/>
      <c r="C348" s="3"/>
    </row>
    <row r="349" spans="2:3">
      <c r="B349" s="3"/>
      <c r="C349" s="3"/>
    </row>
    <row r="350" spans="2:3">
      <c r="B350" s="3"/>
      <c r="C350" s="3"/>
    </row>
    <row r="351" spans="2:3">
      <c r="B351" s="3"/>
      <c r="C351" s="3"/>
    </row>
    <row r="352" spans="2:3">
      <c r="B352" s="3"/>
      <c r="C352" s="3"/>
    </row>
    <row r="353" spans="2:3">
      <c r="B353" s="3"/>
      <c r="C353" s="3"/>
    </row>
    <row r="354" spans="2:3">
      <c r="B354" s="3"/>
      <c r="C354" s="3"/>
    </row>
    <row r="355" spans="2:3">
      <c r="B355" s="3"/>
      <c r="C355" s="3"/>
    </row>
    <row r="356" spans="2:3">
      <c r="B356" s="3"/>
      <c r="C356" s="3"/>
    </row>
    <row r="357" spans="2:3">
      <c r="B357" s="3"/>
      <c r="C357" s="3"/>
    </row>
    <row r="358" spans="2:3">
      <c r="B358" s="3"/>
      <c r="C358" s="3"/>
    </row>
    <row r="359" spans="2:3">
      <c r="B359" s="3"/>
      <c r="C359" s="3"/>
    </row>
    <row r="360" spans="2:3">
      <c r="B360" s="3"/>
      <c r="C360" s="3"/>
    </row>
    <row r="361" spans="2:3">
      <c r="B361" s="3"/>
      <c r="C361" s="3"/>
    </row>
    <row r="362" spans="2:3">
      <c r="B362" s="3"/>
      <c r="C362" s="3"/>
    </row>
    <row r="363" spans="2:3">
      <c r="B363" s="3"/>
      <c r="C363" s="3"/>
    </row>
    <row r="364" spans="2:3">
      <c r="B364" s="3"/>
      <c r="C364" s="3"/>
    </row>
    <row r="365" spans="2:3">
      <c r="B365" s="3"/>
      <c r="C365" s="3"/>
    </row>
    <row r="366" spans="2:3">
      <c r="B366" s="3"/>
      <c r="C366" s="3"/>
    </row>
    <row r="367" spans="2:3">
      <c r="B367" s="3"/>
      <c r="C367" s="3"/>
    </row>
    <row r="368" spans="2:3">
      <c r="B368" s="3"/>
      <c r="C368" s="3"/>
    </row>
    <row r="369" spans="2:3">
      <c r="B369" s="3"/>
      <c r="C369" s="3"/>
    </row>
    <row r="370" spans="2:3">
      <c r="B370" s="3"/>
      <c r="C370" s="3"/>
    </row>
    <row r="371" spans="2:3">
      <c r="B371" s="3"/>
      <c r="C371" s="3"/>
    </row>
    <row r="372" spans="2:3">
      <c r="B372" s="3"/>
      <c r="C372" s="3"/>
    </row>
    <row r="373" spans="2:3">
      <c r="B373" s="3"/>
      <c r="C373" s="3"/>
    </row>
    <row r="374" spans="2:3">
      <c r="B374" s="3"/>
      <c r="C374" s="3"/>
    </row>
    <row r="375" spans="2:3">
      <c r="B375" s="3"/>
      <c r="C375" s="3"/>
    </row>
    <row r="376" spans="2:3">
      <c r="B376" s="3"/>
      <c r="C376" s="3"/>
    </row>
    <row r="377" spans="2:3">
      <c r="B377" s="3"/>
      <c r="C377" s="3"/>
    </row>
    <row r="378" spans="2:3">
      <c r="B378" s="3"/>
      <c r="C378" s="3"/>
    </row>
    <row r="379" spans="2:3">
      <c r="B379" s="3"/>
      <c r="C379" s="3"/>
    </row>
    <row r="380" spans="2:3">
      <c r="B380" s="3"/>
      <c r="C380" s="3"/>
    </row>
    <row r="381" spans="2:3">
      <c r="B381" s="3"/>
      <c r="C381" s="3"/>
    </row>
    <row r="382" spans="2:3">
      <c r="B382" s="3"/>
      <c r="C382" s="3"/>
    </row>
    <row r="383" spans="2:3">
      <c r="B383" s="3"/>
      <c r="C383" s="3"/>
    </row>
    <row r="384" spans="2:3">
      <c r="B384" s="3"/>
      <c r="C384" s="3"/>
    </row>
    <row r="385" spans="2:3">
      <c r="B385" s="3"/>
      <c r="C385" s="3"/>
    </row>
    <row r="386" spans="2:3">
      <c r="B386" s="3"/>
      <c r="C386" s="3"/>
    </row>
    <row r="387" spans="2:3">
      <c r="B387" s="3"/>
      <c r="C387" s="3"/>
    </row>
    <row r="388" spans="2:3">
      <c r="B388" s="3"/>
      <c r="C388" s="3"/>
    </row>
    <row r="389" spans="2:3">
      <c r="B389" s="3"/>
      <c r="C389" s="3"/>
    </row>
    <row r="390" spans="2:3">
      <c r="B390" s="3"/>
      <c r="C390" s="3"/>
    </row>
    <row r="391" spans="2:3">
      <c r="B391" s="3"/>
      <c r="C391" s="3"/>
    </row>
    <row r="392" spans="2:3">
      <c r="B392" s="3"/>
      <c r="C392" s="3"/>
    </row>
    <row r="393" spans="2:3">
      <c r="B393" s="3"/>
      <c r="C393" s="3"/>
    </row>
    <row r="394" spans="2:3">
      <c r="B394" s="3"/>
      <c r="C394" s="3"/>
    </row>
    <row r="395" spans="2:3">
      <c r="B395" s="3"/>
      <c r="C395" s="3"/>
    </row>
    <row r="396" spans="2:3">
      <c r="B396" s="3"/>
      <c r="C396" s="3"/>
    </row>
    <row r="397" spans="2:3">
      <c r="B397" s="3"/>
      <c r="C397" s="3"/>
    </row>
    <row r="398" spans="2:3">
      <c r="B398" s="3"/>
      <c r="C398" s="3"/>
    </row>
    <row r="399" spans="2:3">
      <c r="B399" s="3"/>
      <c r="C399" s="3"/>
    </row>
    <row r="400" spans="2:3">
      <c r="B400" s="3"/>
      <c r="C400" s="3"/>
    </row>
    <row r="401" spans="2:3">
      <c r="B401" s="3"/>
      <c r="C401" s="3"/>
    </row>
    <row r="402" spans="2:3">
      <c r="B402" s="3"/>
      <c r="C402" s="3"/>
    </row>
    <row r="403" spans="2:3">
      <c r="B403" s="3"/>
      <c r="C403" s="3"/>
    </row>
    <row r="404" spans="2:3">
      <c r="B404" s="3"/>
      <c r="C404" s="3"/>
    </row>
    <row r="405" spans="2:3">
      <c r="B405" s="3"/>
      <c r="C405" s="3"/>
    </row>
    <row r="406" spans="2:3">
      <c r="B406" s="3"/>
      <c r="C406" s="3"/>
    </row>
    <row r="407" spans="2:3">
      <c r="B407" s="3"/>
      <c r="C407" s="3"/>
    </row>
    <row r="408" spans="2:3">
      <c r="B408" s="3"/>
      <c r="C408" s="3"/>
    </row>
    <row r="409" spans="2:3">
      <c r="B409" s="3"/>
      <c r="C409" s="3"/>
    </row>
    <row r="410" spans="2:3">
      <c r="B410" s="3"/>
      <c r="C410" s="3"/>
    </row>
    <row r="411" spans="2:3">
      <c r="B411" s="3"/>
      <c r="C411" s="3"/>
    </row>
    <row r="412" spans="2:3">
      <c r="B412" s="3"/>
      <c r="C412" s="3"/>
    </row>
    <row r="413" spans="2:3">
      <c r="B413" s="3"/>
      <c r="C413" s="3"/>
    </row>
    <row r="414" spans="2:3">
      <c r="B414" s="3"/>
      <c r="C414" s="3"/>
    </row>
    <row r="415" spans="2:3">
      <c r="B415" s="3"/>
      <c r="C415" s="3"/>
    </row>
    <row r="416" spans="2:3">
      <c r="B416" s="3"/>
      <c r="C416" s="3"/>
    </row>
    <row r="417" spans="2:3">
      <c r="B417" s="3"/>
      <c r="C417" s="3"/>
    </row>
    <row r="418" spans="2:3">
      <c r="B418" s="3"/>
      <c r="C418" s="3"/>
    </row>
    <row r="419" spans="2:3">
      <c r="B419" s="3"/>
      <c r="C419" s="3"/>
    </row>
    <row r="420" spans="2:3">
      <c r="B420" s="3"/>
      <c r="C420" s="3"/>
    </row>
    <row r="421" spans="2:3">
      <c r="B421" s="3"/>
      <c r="C421" s="3"/>
    </row>
    <row r="422" spans="2:3">
      <c r="B422" s="3"/>
      <c r="C422" s="3"/>
    </row>
    <row r="423" spans="2:3">
      <c r="B423" s="3"/>
      <c r="C423" s="3"/>
    </row>
    <row r="424" spans="2:3">
      <c r="B424" s="3"/>
      <c r="C424" s="3"/>
    </row>
    <row r="425" spans="2:3">
      <c r="B425" s="3"/>
      <c r="C425" s="3"/>
    </row>
    <row r="426" spans="2:3">
      <c r="B426" s="3"/>
      <c r="C426" s="3"/>
    </row>
    <row r="427" spans="2:3">
      <c r="B427" s="3"/>
      <c r="C427" s="3"/>
    </row>
    <row r="428" spans="2:3">
      <c r="B428" s="3"/>
      <c r="C428" s="3"/>
    </row>
    <row r="429" spans="2:3">
      <c r="B429" s="3"/>
      <c r="C429" s="3"/>
    </row>
    <row r="430" spans="2:3">
      <c r="B430" s="3"/>
      <c r="C430" s="3"/>
    </row>
    <row r="431" spans="2:3">
      <c r="B431" s="3"/>
      <c r="C431" s="3"/>
    </row>
    <row r="432" spans="2:3">
      <c r="B432" s="3"/>
      <c r="C432" s="3"/>
    </row>
    <row r="433" spans="2:3">
      <c r="B433" s="3"/>
      <c r="C433" s="3"/>
    </row>
    <row r="434" spans="2:3">
      <c r="B434" s="3"/>
      <c r="C434" s="3"/>
    </row>
    <row r="435" spans="2:3">
      <c r="B435" s="3"/>
      <c r="C435" s="3"/>
    </row>
    <row r="436" spans="2:3">
      <c r="B436" s="3"/>
      <c r="C436" s="3"/>
    </row>
    <row r="437" spans="2:3">
      <c r="B437" s="3"/>
      <c r="C437" s="3"/>
    </row>
    <row r="438" spans="2:3">
      <c r="B438" s="3"/>
      <c r="C438" s="3"/>
    </row>
    <row r="439" spans="2:3">
      <c r="B439" s="3"/>
      <c r="C439" s="3"/>
    </row>
    <row r="440" spans="2:3">
      <c r="B440" s="3"/>
      <c r="C440" s="3"/>
    </row>
    <row r="441" spans="2:3">
      <c r="B441" s="3"/>
      <c r="C441" s="3"/>
    </row>
    <row r="442" spans="2:3">
      <c r="B442" s="3"/>
      <c r="C442" s="3"/>
    </row>
    <row r="443" spans="2:3">
      <c r="B443" s="3"/>
      <c r="C443" s="3"/>
    </row>
    <row r="444" spans="2:3">
      <c r="B444" s="3"/>
      <c r="C444" s="3"/>
    </row>
    <row r="445" spans="2:3">
      <c r="B445" s="3"/>
      <c r="C445" s="3"/>
    </row>
    <row r="446" spans="2:3">
      <c r="B446" s="3"/>
      <c r="C446" s="3"/>
    </row>
    <row r="447" spans="2:3">
      <c r="B447" s="3"/>
      <c r="C447" s="3"/>
    </row>
    <row r="448" spans="2:3">
      <c r="B448" s="3"/>
      <c r="C448" s="3"/>
    </row>
    <row r="449" spans="2:3">
      <c r="B449" s="3"/>
      <c r="C449" s="3"/>
    </row>
    <row r="450" spans="2:3">
      <c r="B450" s="3"/>
      <c r="C450" s="3"/>
    </row>
    <row r="451" spans="2:3">
      <c r="B451" s="3"/>
      <c r="C451" s="3"/>
    </row>
    <row r="452" spans="2:3">
      <c r="B452" s="3"/>
      <c r="C452" s="3"/>
    </row>
    <row r="453" spans="2:3">
      <c r="B453" s="3"/>
      <c r="C453" s="3"/>
    </row>
    <row r="454" spans="2:3">
      <c r="B454" s="3"/>
      <c r="C454" s="3"/>
    </row>
    <row r="455" spans="2:3">
      <c r="B455" s="3"/>
      <c r="C455" s="3"/>
    </row>
    <row r="456" spans="2:3">
      <c r="B456" s="3"/>
      <c r="C456" s="3"/>
    </row>
  </sheetData>
  <phoneticPr fontId="13" type="noConversion"/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f56440b0-bb43-4d81-a621-bc28eeeaa1f1}" enabled="1" method="Privileged" siteId="{d49de431-8ec2-4627-95dc-a1b041bbab3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Portada</vt:lpstr>
      <vt:lpstr>EEFF Consolidados</vt:lpstr>
      <vt:lpstr>EEFF Cons</vt:lpstr>
      <vt:lpstr>Indicadores mes</vt:lpstr>
      <vt:lpstr>Indicadores año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Jimy Arango Bautista</dc:creator>
  <cp:lastModifiedBy>Diana Paola Garcia Castellanos</cp:lastModifiedBy>
  <dcterms:created xsi:type="dcterms:W3CDTF">2021-10-13T21:45:24Z</dcterms:created>
  <dcterms:modified xsi:type="dcterms:W3CDTF">2026-05-13T23:12:39Z</dcterms:modified>
</cp:coreProperties>
</file>